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720" windowHeight="6030" activeTab="0"/>
  </bookViews>
  <sheets>
    <sheet name="119953-00" sheetId="1" r:id="rId1"/>
  </sheets>
  <definedNames>
    <definedName name="_xlnm.Print_Area" localSheetId="0">'119953-00'!$A$1:$M$131</definedName>
  </definedNames>
  <calcPr fullCalcOnLoad="1"/>
</workbook>
</file>

<file path=xl/sharedStrings.xml><?xml version="1.0" encoding="utf-8"?>
<sst xmlns="http://schemas.openxmlformats.org/spreadsheetml/2006/main" count="87" uniqueCount="61">
  <si>
    <t>DESCRIPTION</t>
  </si>
  <si>
    <t>SPECIAL FEATURES</t>
  </si>
  <si>
    <t>DESIGN APPLICATION</t>
  </si>
  <si>
    <t>TYPICAL MOTOR PERFORMANCE.*</t>
  </si>
  <si>
    <t>(At 120 volts, 60Hz, test data is corrected to standard conditions of 29.92 Hg, 68° F.)</t>
  </si>
  <si>
    <t>Orifice</t>
  </si>
  <si>
    <t>Amps</t>
  </si>
  <si>
    <t>Watts</t>
  </si>
  <si>
    <t>RPM</t>
  </si>
  <si>
    <t>Vac</t>
  </si>
  <si>
    <t>Flow</t>
  </si>
  <si>
    <t>Air</t>
  </si>
  <si>
    <t>(Inches)</t>
  </si>
  <si>
    <t>(In)</t>
  </si>
  <si>
    <t>(In.H2O)</t>
  </si>
  <si>
    <t>(CFM)</t>
  </si>
  <si>
    <t>Graph Data.</t>
  </si>
  <si>
    <t>2.000</t>
  </si>
  <si>
    <t>1.750</t>
  </si>
  <si>
    <t>A</t>
  </si>
  <si>
    <t>1.500</t>
  </si>
  <si>
    <t>S</t>
  </si>
  <si>
    <t>1.250</t>
  </si>
  <si>
    <t>T</t>
  </si>
  <si>
    <t>M</t>
  </si>
  <si>
    <t>1.000</t>
  </si>
  <si>
    <t>D</t>
  </si>
  <si>
    <t>0.750</t>
  </si>
  <si>
    <t>0.500</t>
  </si>
  <si>
    <t>0.250</t>
  </si>
  <si>
    <t>0.000</t>
  </si>
  <si>
    <t>(mm)</t>
  </si>
  <si>
    <t>(mm H2O)</t>
  </si>
  <si>
    <t>(L/Sec)</t>
  </si>
  <si>
    <t>E</t>
  </si>
  <si>
    <t>R</t>
  </si>
  <si>
    <t>I</t>
  </si>
  <si>
    <t>C</t>
  </si>
  <si>
    <t>Note:  Metric performance data is calculated from the ASTM data above.</t>
  </si>
  <si>
    <t>* Data represents performance of a typical motor sampled from a large production quantity.  Individual motor data may vary to normal manufacturing variations.</t>
  </si>
  <si>
    <t>Test Specs:</t>
  </si>
  <si>
    <t>ORIFICE: 7/8"</t>
  </si>
  <si>
    <t>PRODUCT BULLETIN</t>
  </si>
  <si>
    <t>DIMENSIONS</t>
  </si>
  <si>
    <t>IMPORTANT NOTE:</t>
  </si>
  <si>
    <t>Pictorial and dimensional data are subject to change without notice. Contact factory for current revision levels.</t>
  </si>
  <si>
    <t xml:space="preserve">WARNING    - </t>
  </si>
  <si>
    <t>When using AMETEK/Lamb Electric bypass motors in machines that come in contact with foam, liquid (including water)</t>
  </si>
  <si>
    <t>of other foreign substances, the machine must be designed and constructed to prevent those substances from reaching the fan system, motor housing</t>
  </si>
  <si>
    <t>and electrical components.  Lamb vacuum motors other than hazardous duty models should not be applied in machines that come in contact</t>
  </si>
  <si>
    <t>with dry chemicals or other volatile materials.  Failure to observe these precautions could cause flashing (depending on volatility) or electrical shock</t>
  </si>
  <si>
    <t>which could result in property damage and severe bodily injury, including death in extreme cases.  All applications incorporating Lamb motors should be</t>
  </si>
  <si>
    <t>submitted to appropriate organizations or agencies for testing specifically related to the safety of your equipment.</t>
  </si>
  <si>
    <t>120v</t>
  </si>
  <si>
    <t>79.0"</t>
  </si>
  <si>
    <t>45.0"</t>
  </si>
  <si>
    <t xml:space="preserve">Maximum Watts:  </t>
  </si>
  <si>
    <t xml:space="preserve">Minimum Vacuum: </t>
  </si>
  <si>
    <t xml:space="preserve">Minimum Sealed Vacuum: </t>
  </si>
  <si>
    <t>Issued: June 2004</t>
  </si>
  <si>
    <t>119953-00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</si>
</sst>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00"/>
    <numFmt numFmtId="170" formatCode="0.0"/>
  </numFmts>
  <fonts count="1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6.45"/>
      <name val="Arial"/>
      <family val="0"/>
    </font>
    <font>
      <sz val="7.25"/>
      <name val="Arial"/>
      <family val="0"/>
    </font>
    <font>
      <sz val="7.35"/>
      <name val="Arial"/>
      <family val="0"/>
    </font>
    <font>
      <sz val="6.55"/>
      <name val="Arial"/>
      <family val="0"/>
    </font>
    <font>
      <b/>
      <sz val="8"/>
      <name val="Arial"/>
      <family val="0"/>
    </font>
    <font>
      <b/>
      <sz val="14"/>
      <name val="Arial"/>
      <family val="2"/>
    </font>
    <font>
      <sz val="7.5"/>
      <name val="Arial"/>
      <family val="2"/>
    </font>
    <font>
      <b/>
      <i/>
      <sz val="10"/>
      <name val="Arial"/>
      <family val="0"/>
    </font>
    <font>
      <b/>
      <i/>
      <sz val="9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59">
    <xf numFmtId="0" fontId="0" fillId="0" borderId="0" xfId="0" applyAlignment="1">
      <alignment/>
    </xf>
    <xf numFmtId="169" fontId="0" fillId="0" borderId="2" xfId="0" applyNumberForma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/>
    </xf>
    <xf numFmtId="1" fontId="3" fillId="0" borderId="2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170" fontId="0" fillId="0" borderId="2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169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9" fillId="0" borderId="8" xfId="0" applyFont="1" applyBorder="1" applyAlignment="1">
      <alignment/>
    </xf>
    <xf numFmtId="0" fontId="0" fillId="0" borderId="9" xfId="0" applyBorder="1" applyAlignment="1">
      <alignment/>
    </xf>
    <xf numFmtId="0" fontId="9" fillId="0" borderId="8" xfId="0" applyFont="1" applyBorder="1" applyAlignment="1">
      <alignment/>
    </xf>
    <xf numFmtId="15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0" xfId="0" applyFont="1" applyBorder="1" applyAlignment="1">
      <alignment/>
    </xf>
    <xf numFmtId="0" fontId="14" fillId="0" borderId="5" xfId="0" applyFont="1" applyBorder="1" applyAlignment="1">
      <alignment/>
    </xf>
    <xf numFmtId="170" fontId="0" fillId="0" borderId="16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0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16" fillId="0" borderId="5" xfId="0" applyFont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3375"/>
          <c:h val="0.956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'119953-00'!$K$29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'119953-00'!$P$32:$P$44</c:f>
              <c:numCache>
                <c:ptCount val="13"/>
                <c:pt idx="0">
                  <c:v>89.545</c:v>
                </c:pt>
                <c:pt idx="1">
                  <c:v>82.895</c:v>
                </c:pt>
                <c:pt idx="2">
                  <c:v>78.64</c:v>
                </c:pt>
                <c:pt idx="3">
                  <c:v>71.64</c:v>
                </c:pt>
                <c:pt idx="4">
                  <c:v>64.7</c:v>
                </c:pt>
                <c:pt idx="5">
                  <c:v>57.25</c:v>
                </c:pt>
                <c:pt idx="6">
                  <c:v>49.655</c:v>
                </c:pt>
                <c:pt idx="7">
                  <c:v>41.855</c:v>
                </c:pt>
                <c:pt idx="8">
                  <c:v>34.49</c:v>
                </c:pt>
                <c:pt idx="9">
                  <c:v>27.865</c:v>
                </c:pt>
                <c:pt idx="10">
                  <c:v>17.515</c:v>
                </c:pt>
                <c:pt idx="11">
                  <c:v>11</c:v>
                </c:pt>
                <c:pt idx="12">
                  <c:v>6.99</c:v>
                </c:pt>
              </c:numCache>
            </c:numRef>
          </c:val>
          <c:smooth val="0"/>
        </c:ser>
        <c:marker val="1"/>
        <c:axId val="234322"/>
        <c:axId val="2108899"/>
      </c:lineChart>
      <c:lineChart>
        <c:grouping val="standard"/>
        <c:varyColors val="0"/>
        <c:ser>
          <c:idx val="0"/>
          <c:order val="1"/>
          <c:tx>
            <c:strRef>
              <c:f>'119953-00'!$L$29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'119953-00'!$O$32:$O$44</c:f>
              <c:numCache>
                <c:ptCount val="13"/>
                <c:pt idx="0">
                  <c:v>0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</c:v>
                </c:pt>
                <c:pt idx="8">
                  <c:v>1.125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</c:v>
                </c:pt>
              </c:numCache>
            </c:numRef>
          </c:cat>
          <c:val>
            <c:numRef>
              <c:f>'119953-00'!$Q$32:$Q$44</c:f>
              <c:numCache>
                <c:ptCount val="13"/>
                <c:pt idx="0">
                  <c:v>0</c:v>
                </c:pt>
                <c:pt idx="1">
                  <c:v>7.5713429390975495</c:v>
                </c:pt>
                <c:pt idx="2">
                  <c:v>15.859323746255592</c:v>
                </c:pt>
                <c:pt idx="3">
                  <c:v>26.696068747056483</c:v>
                </c:pt>
                <c:pt idx="4">
                  <c:v>39.75799897780939</c:v>
                </c:pt>
                <c:pt idx="5">
                  <c:v>53.973563823144524</c:v>
                </c:pt>
                <c:pt idx="6">
                  <c:v>68.57834049526512</c:v>
                </c:pt>
                <c:pt idx="7">
                  <c:v>82.22225046257543</c:v>
                </c:pt>
                <c:pt idx="8">
                  <c:v>94.66213882863156</c:v>
                </c:pt>
                <c:pt idx="9">
                  <c:v>105.23033513945295</c:v>
                </c:pt>
                <c:pt idx="10">
                  <c:v>119.98065342144669</c:v>
                </c:pt>
                <c:pt idx="11">
                  <c:v>130.87408247608644</c:v>
                </c:pt>
                <c:pt idx="12">
                  <c:v>136.99047435471167</c:v>
                </c:pt>
              </c:numCache>
            </c:numRef>
          </c:val>
          <c:smooth val="0"/>
        </c:ser>
        <c:marker val="1"/>
        <c:axId val="18980092"/>
        <c:axId val="36603101"/>
      </c:lineChart>
      <c:catAx>
        <c:axId val="234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Orifice Diameter (Inches)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645" b="0" i="0" u="none" baseline="0">
                <a:latin typeface="Arial"/>
                <a:ea typeface="Arial"/>
                <a:cs typeface="Arial"/>
              </a:defRPr>
            </a:pPr>
          </a:p>
        </c:txPr>
        <c:crossAx val="2108899"/>
        <c:crosses val="autoZero"/>
        <c:auto val="0"/>
        <c:lblOffset val="100"/>
        <c:noMultiLvlLbl val="0"/>
      </c:catAx>
      <c:valAx>
        <c:axId val="2108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Vacuum--Inches H2O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34322"/>
        <c:crossesAt val="1"/>
        <c:crossBetween val="between"/>
        <c:dispUnits/>
      </c:valAx>
      <c:catAx>
        <c:axId val="18980092"/>
        <c:scaling>
          <c:orientation val="minMax"/>
        </c:scaling>
        <c:axPos val="b"/>
        <c:delete val="1"/>
        <c:majorTickMark val="in"/>
        <c:minorTickMark val="none"/>
        <c:tickLblPos val="nextTo"/>
        <c:crossAx val="36603101"/>
        <c:crosses val="autoZero"/>
        <c:auto val="0"/>
        <c:lblOffset val="100"/>
        <c:noMultiLvlLbl val="0"/>
      </c:catAx>
      <c:valAx>
        <c:axId val="366031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50" b="0" i="0" u="none" baseline="0">
                    <a:latin typeface="Arial"/>
                    <a:ea typeface="Arial"/>
                    <a:cs typeface="Arial"/>
                  </a:rPr>
                  <a:t>Air Flow--CFM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898009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95"/>
          <c:y val="0.04175"/>
          <c:w val="0.16225"/>
          <c:h val="0.11625"/>
        </c:manualLayout>
      </c:layout>
      <c:overlay val="0"/>
      <c:txPr>
        <a:bodyPr vert="horz" rot="0"/>
        <a:lstStyle/>
        <a:p>
          <a:pPr>
            <a:defRPr lang="en-US" cap="none" sz="64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"/>
          <c:w val="0.91925"/>
          <c:h val="0.95325"/>
        </c:manualLayout>
      </c:layout>
      <c:lineChart>
        <c:grouping val="standard"/>
        <c:varyColors val="0"/>
        <c:ser>
          <c:idx val="1"/>
          <c:order val="0"/>
          <c:tx>
            <c:strRef>
              <c:f>'119953-00'!$P$48</c:f>
              <c:strCache>
                <c:ptCount val="1"/>
                <c:pt idx="0">
                  <c:v>Vac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0992454"/>
        <c:axId val="12061175"/>
      </c:lineChart>
      <c:lineChart>
        <c:grouping val="standard"/>
        <c:varyColors val="0"/>
        <c:ser>
          <c:idx val="0"/>
          <c:order val="1"/>
          <c:tx>
            <c:strRef>
              <c:f>'119953-00'!$Q$48</c:f>
              <c:strCache>
                <c:ptCount val="1"/>
                <c:pt idx="0">
                  <c:v>Flow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'119953-00'!$O$49:$O$58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'119953-00'!$Q$49:$Q$58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1441712"/>
        <c:axId val="37431089"/>
      </c:lineChart>
      <c:catAx>
        <c:axId val="6099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Orifice 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12061175"/>
        <c:crosses val="autoZero"/>
        <c:auto val="0"/>
        <c:lblOffset val="100"/>
        <c:noMultiLvlLbl val="0"/>
      </c:catAx>
      <c:valAx>
        <c:axId val="120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Vacuum--MM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35" b="0" i="0" u="none" baseline="0">
                <a:latin typeface="Arial"/>
                <a:ea typeface="Arial"/>
                <a:cs typeface="Arial"/>
              </a:defRPr>
            </a:pPr>
          </a:p>
        </c:txPr>
        <c:crossAx val="60992454"/>
        <c:crossesAt val="1"/>
        <c:crossBetween val="between"/>
        <c:dispUnits/>
      </c:valAx>
      <c:catAx>
        <c:axId val="41441712"/>
        <c:scaling>
          <c:orientation val="minMax"/>
        </c:scaling>
        <c:axPos val="b"/>
        <c:delete val="1"/>
        <c:majorTickMark val="in"/>
        <c:minorTickMark val="none"/>
        <c:tickLblPos val="nextTo"/>
        <c:crossAx val="37431089"/>
        <c:crosses val="autoZero"/>
        <c:auto val="0"/>
        <c:lblOffset val="100"/>
        <c:noMultiLvlLbl val="0"/>
      </c:catAx>
      <c:valAx>
        <c:axId val="374310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35" b="0" i="0" u="none" baseline="0">
                    <a:latin typeface="Arial"/>
                    <a:ea typeface="Arial"/>
                    <a:cs typeface="Arial"/>
                  </a:rPr>
                  <a:t>Air Flow--L/Sec.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14417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775"/>
          <c:y val="0.125"/>
          <c:w val="0.1725"/>
          <c:h val="0.11575"/>
        </c:manualLayout>
      </c:layout>
      <c:overlay val="0"/>
      <c:txPr>
        <a:bodyPr vert="horz" rot="0"/>
        <a:lstStyle/>
        <a:p>
          <a:pPr>
            <a:defRPr lang="en-US" cap="none" sz="655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5.emf" /><Relationship Id="rId4" Type="http://schemas.openxmlformats.org/officeDocument/2006/relationships/image" Target="../media/image1.jpeg" /><Relationship Id="rId5" Type="http://schemas.openxmlformats.org/officeDocument/2006/relationships/image" Target="../media/image3.wmf" /><Relationship Id="rId6" Type="http://schemas.openxmlformats.org/officeDocument/2006/relationships/image" Target="../media/image4.wmf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9525</xdr:rowOff>
    </xdr:from>
    <xdr:to>
      <xdr:col>5</xdr:col>
      <xdr:colOff>419100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80975" y="4848225"/>
        <a:ext cx="3667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46</xdr:row>
      <xdr:rowOff>0</xdr:rowOff>
    </xdr:from>
    <xdr:to>
      <xdr:col>5</xdr:col>
      <xdr:colOff>409575</xdr:colOff>
      <xdr:row>61</xdr:row>
      <xdr:rowOff>0</xdr:rowOff>
    </xdr:to>
    <xdr:graphicFrame>
      <xdr:nvGraphicFramePr>
        <xdr:cNvPr id="2" name="Chart 2"/>
        <xdr:cNvGraphicFramePr/>
      </xdr:nvGraphicFramePr>
      <xdr:xfrm>
        <a:off x="200025" y="7753350"/>
        <a:ext cx="363855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409575</xdr:colOff>
      <xdr:row>0</xdr:row>
      <xdr:rowOff>57150</xdr:rowOff>
    </xdr:from>
    <xdr:to>
      <xdr:col>12</xdr:col>
      <xdr:colOff>457200</xdr:colOff>
      <xdr:row>1</xdr:row>
      <xdr:rowOff>85725</xdr:rowOff>
    </xdr:to>
    <xdr:sp>
      <xdr:nvSpPr>
        <xdr:cNvPr id="3" name="Text 11"/>
        <xdr:cNvSpPr txBox="1">
          <a:spLocks noChangeArrowheads="1"/>
        </xdr:cNvSpPr>
      </xdr:nvSpPr>
      <xdr:spPr>
        <a:xfrm>
          <a:off x="5400675" y="57150"/>
          <a:ext cx="20764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Product Bulletin</a:t>
          </a:r>
        </a:p>
      </xdr:txBody>
    </xdr:sp>
    <xdr:clientData/>
  </xdr:twoCellAnchor>
  <xdr:twoCellAnchor>
    <xdr:from>
      <xdr:col>0</xdr:col>
      <xdr:colOff>9525</xdr:colOff>
      <xdr:row>1</xdr:row>
      <xdr:rowOff>161925</xdr:rowOff>
    </xdr:from>
    <xdr:to>
      <xdr:col>12</xdr:col>
      <xdr:colOff>400050</xdr:colOff>
      <xdr:row>1</xdr:row>
      <xdr:rowOff>161925</xdr:rowOff>
    </xdr:to>
    <xdr:sp>
      <xdr:nvSpPr>
        <xdr:cNvPr id="4" name="Line 14"/>
        <xdr:cNvSpPr>
          <a:spLocks/>
        </xdr:cNvSpPr>
      </xdr:nvSpPr>
      <xdr:spPr>
        <a:xfrm>
          <a:off x="9525" y="428625"/>
          <a:ext cx="7410450" cy="0"/>
        </a:xfrm>
        <a:prstGeom prst="line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</xdr:row>
      <xdr:rowOff>76200</xdr:rowOff>
    </xdr:from>
    <xdr:to>
      <xdr:col>10</xdr:col>
      <xdr:colOff>428625</xdr:colOff>
      <xdr:row>3</xdr:row>
      <xdr:rowOff>161925</xdr:rowOff>
    </xdr:to>
    <xdr:sp>
      <xdr:nvSpPr>
        <xdr:cNvPr id="5" name="Text 15"/>
        <xdr:cNvSpPr txBox="1">
          <a:spLocks noChangeArrowheads="1"/>
        </xdr:cNvSpPr>
      </xdr:nvSpPr>
      <xdr:spPr>
        <a:xfrm>
          <a:off x="5657850" y="571500"/>
          <a:ext cx="75247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Model: </a:t>
          </a:r>
        </a:p>
      </xdr:txBody>
    </xdr:sp>
    <xdr:clientData/>
  </xdr:twoCellAnchor>
  <xdr:twoCellAnchor>
    <xdr:from>
      <xdr:col>10</xdr:col>
      <xdr:colOff>352425</xdr:colOff>
      <xdr:row>2</xdr:row>
      <xdr:rowOff>76200</xdr:rowOff>
    </xdr:from>
    <xdr:to>
      <xdr:col>12</xdr:col>
      <xdr:colOff>428625</xdr:colOff>
      <xdr:row>3</xdr:row>
      <xdr:rowOff>152400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6334125" y="571500"/>
          <a:ext cx="11144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119953-00</a:t>
          </a:r>
        </a:p>
      </xdr:txBody>
    </xdr:sp>
    <xdr:clientData/>
  </xdr:twoCellAnchor>
  <xdr:twoCellAnchor>
    <xdr:from>
      <xdr:col>0</xdr:col>
      <xdr:colOff>9525</xdr:colOff>
      <xdr:row>18</xdr:row>
      <xdr:rowOff>57150</xdr:rowOff>
    </xdr:from>
    <xdr:to>
      <xdr:col>3</xdr:col>
      <xdr:colOff>85725</xdr:colOff>
      <xdr:row>25</xdr:row>
      <xdr:rowOff>104775</xdr:rowOff>
    </xdr:to>
    <xdr:sp>
      <xdr:nvSpPr>
        <xdr:cNvPr id="7" name="Text 20"/>
        <xdr:cNvSpPr txBox="1">
          <a:spLocks noChangeArrowheads="1"/>
        </xdr:cNvSpPr>
      </xdr:nvSpPr>
      <xdr:spPr>
        <a:xfrm>
          <a:off x="9525" y="3276600"/>
          <a:ext cx="2133600" cy="1181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Equipment operating in 
  environments requiring separation
  of working air from motor
  ventilating air
- Designed to handle clean, dry, 
  filtered air only</a:t>
          </a:r>
        </a:p>
      </xdr:txBody>
    </xdr:sp>
    <xdr:clientData/>
  </xdr:twoCellAnchor>
  <xdr:twoCellAnchor>
    <xdr:from>
      <xdr:col>0</xdr:col>
      <xdr:colOff>9525</xdr:colOff>
      <xdr:row>8</xdr:row>
      <xdr:rowOff>9525</xdr:rowOff>
    </xdr:from>
    <xdr:to>
      <xdr:col>3</xdr:col>
      <xdr:colOff>9525</xdr:colOff>
      <xdr:row>16</xdr:row>
      <xdr:rowOff>9525</xdr:rowOff>
    </xdr:to>
    <xdr:sp>
      <xdr:nvSpPr>
        <xdr:cNvPr id="8" name="Text 25"/>
        <xdr:cNvSpPr txBox="1">
          <a:spLocks noChangeArrowheads="1"/>
        </xdr:cNvSpPr>
      </xdr:nvSpPr>
      <xdr:spPr>
        <a:xfrm>
          <a:off x="9525" y="1609725"/>
          <a:ext cx="2057400" cy="1295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Single stage
- 120 volts
- 5.7"/ 145 mm diameter
- Dual ball bearings
- Single speed
- Acustek bypass discharge
- Thermoset fan end bracket
- Aluminum commutator bracket</a:t>
          </a:r>
        </a:p>
      </xdr:txBody>
    </xdr:sp>
    <xdr:clientData/>
  </xdr:twoCellAnchor>
  <xdr:twoCellAnchor>
    <xdr:from>
      <xdr:col>8</xdr:col>
      <xdr:colOff>304800</xdr:colOff>
      <xdr:row>8</xdr:row>
      <xdr:rowOff>28575</xdr:rowOff>
    </xdr:from>
    <xdr:to>
      <xdr:col>12</xdr:col>
      <xdr:colOff>419100</xdr:colOff>
      <xdr:row>20</xdr:row>
      <xdr:rowOff>57150</xdr:rowOff>
    </xdr:to>
    <xdr:sp>
      <xdr:nvSpPr>
        <xdr:cNvPr id="9" name="Text 27"/>
        <xdr:cNvSpPr txBox="1">
          <a:spLocks noChangeArrowheads="1"/>
        </xdr:cNvSpPr>
      </xdr:nvSpPr>
      <xdr:spPr>
        <a:xfrm>
          <a:off x="5295900" y="1628775"/>
          <a:ext cx="2143125" cy="1971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Suitable for 120  volt AC operation,
  50/60 Hz
- UL recognized, category PRGY2
  (E47185)
- Provision for grounding
- Skeleton frame design
- Tapered fan system 
- The Lamb vacuum motor line
   offers a wide range of
   performance levels to meet 
   design needs
</a:t>
          </a:r>
        </a:p>
      </xdr:txBody>
    </xdr:sp>
    <xdr:clientData/>
  </xdr:twoCellAnchor>
  <xdr:twoCellAnchor>
    <xdr:from>
      <xdr:col>2</xdr:col>
      <xdr:colOff>514350</xdr:colOff>
      <xdr:row>0</xdr:row>
      <xdr:rowOff>171450</xdr:rowOff>
    </xdr:from>
    <xdr:to>
      <xdr:col>4</xdr:col>
      <xdr:colOff>371475</xdr:colOff>
      <xdr:row>1</xdr:row>
      <xdr:rowOff>85725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5950" y="171450"/>
          <a:ext cx="12287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447675</xdr:colOff>
      <xdr:row>1</xdr:row>
      <xdr:rowOff>180975</xdr:rowOff>
    </xdr:from>
    <xdr:to>
      <xdr:col>5</xdr:col>
      <xdr:colOff>514350</xdr:colOff>
      <xdr:row>3</xdr:row>
      <xdr:rowOff>28575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819275" y="447675"/>
          <a:ext cx="21240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LAMB ELECTRIC</a:t>
          </a:r>
        </a:p>
      </xdr:txBody>
    </xdr:sp>
    <xdr:clientData/>
  </xdr:twoCellAnchor>
  <xdr:twoCellAnchor>
    <xdr:from>
      <xdr:col>1</xdr:col>
      <xdr:colOff>400050</xdr:colOff>
      <xdr:row>122</xdr:row>
      <xdr:rowOff>19050</xdr:rowOff>
    </xdr:from>
    <xdr:to>
      <xdr:col>10</xdr:col>
      <xdr:colOff>533400</xdr:colOff>
      <xdr:row>128</xdr:row>
      <xdr:rowOff>57150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1085850" y="20173950"/>
          <a:ext cx="542925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AMETEK/Lamb Electric Division 
627 Lake Street
Kent, Ohio 44240
U.S.A.
Tel:  (330) 673-3786     Fax: (330) 677-3812
www.lambelectric.com</a:t>
          </a:r>
        </a:p>
      </xdr:txBody>
    </xdr:sp>
    <xdr:clientData/>
  </xdr:twoCellAnchor>
  <xdr:twoCellAnchor>
    <xdr:from>
      <xdr:col>8</xdr:col>
      <xdr:colOff>209550</xdr:colOff>
      <xdr:row>21</xdr:row>
      <xdr:rowOff>57150</xdr:rowOff>
    </xdr:from>
    <xdr:to>
      <xdr:col>12</xdr:col>
      <xdr:colOff>419100</xdr:colOff>
      <xdr:row>26</xdr:row>
      <xdr:rowOff>85725</xdr:rowOff>
    </xdr:to>
    <xdr:pic>
      <xdr:nvPicPr>
        <xdr:cNvPr id="13" name="Picture 3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00650" y="3762375"/>
          <a:ext cx="22383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4</xdr:row>
      <xdr:rowOff>57150</xdr:rowOff>
    </xdr:from>
    <xdr:to>
      <xdr:col>8</xdr:col>
      <xdr:colOff>123825</xdr:colOff>
      <xdr:row>24</xdr:row>
      <xdr:rowOff>76200</xdr:rowOff>
    </xdr:to>
    <xdr:pic>
      <xdr:nvPicPr>
        <xdr:cNvPr id="14" name="Picture 39"/>
        <xdr:cNvPicPr preferRelativeResize="1">
          <a:picLocks noChangeAspect="1"/>
        </xdr:cNvPicPr>
      </xdr:nvPicPr>
      <xdr:blipFill>
        <a:blip r:embed="rId5"/>
        <a:srcRect l="23388" t="41812" r="59535" b="28431"/>
        <a:stretch>
          <a:fillRect/>
        </a:stretch>
      </xdr:blipFill>
      <xdr:spPr>
        <a:xfrm>
          <a:off x="2171700" y="1009650"/>
          <a:ext cx="294322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69</xdr:row>
      <xdr:rowOff>19050</xdr:rowOff>
    </xdr:from>
    <xdr:to>
      <xdr:col>12</xdr:col>
      <xdr:colOff>400050</xdr:colOff>
      <xdr:row>102</xdr:row>
      <xdr:rowOff>142875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6"/>
        <a:srcRect l="3189" r="11694"/>
        <a:stretch>
          <a:fillRect/>
        </a:stretch>
      </xdr:blipFill>
      <xdr:spPr>
        <a:xfrm>
          <a:off x="95250" y="11534775"/>
          <a:ext cx="7324725" cy="546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47625</xdr:colOff>
      <xdr:row>6</xdr:row>
      <xdr:rowOff>95250</xdr:rowOff>
    </xdr:to>
    <xdr:pic>
      <xdr:nvPicPr>
        <xdr:cNvPr id="16" name="Picture 4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0"/>
          <a:ext cx="14097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1"/>
  <sheetViews>
    <sheetView showGridLines="0" tabSelected="1" zoomScale="90" zoomScaleNormal="90" workbookViewId="0" topLeftCell="A1">
      <selection activeCell="S21" sqref="S21"/>
    </sheetView>
  </sheetViews>
  <sheetFormatPr defaultColWidth="9.140625" defaultRowHeight="12.75"/>
  <cols>
    <col min="1" max="5" width="10.28125" style="0" customWidth="1"/>
    <col min="6" max="6" width="8.57421875" style="0" customWidth="1"/>
    <col min="7" max="7" width="7.7109375" style="0" customWidth="1"/>
    <col min="8" max="9" width="7.140625" style="0" customWidth="1"/>
    <col min="10" max="10" width="7.7109375" style="0" customWidth="1"/>
    <col min="11" max="11" width="8.140625" style="0" customWidth="1"/>
    <col min="12" max="12" width="7.421875" style="0" customWidth="1"/>
    <col min="13" max="13" width="7.00390625" style="0" customWidth="1"/>
    <col min="14" max="17" width="10.28125" style="0" hidden="1" customWidth="1"/>
    <col min="18" max="16384" width="10.28125" style="0" customWidth="1"/>
  </cols>
  <sheetData>
    <row r="1" spans="10:11" ht="21" customHeight="1">
      <c r="J1" s="22"/>
      <c r="K1" s="23"/>
    </row>
    <row r="2" spans="10:12" ht="18" customHeight="1">
      <c r="J2" s="4"/>
      <c r="K2" s="29"/>
      <c r="L2" s="9"/>
    </row>
    <row r="3" spans="10:12" ht="18" customHeight="1">
      <c r="J3" s="4"/>
      <c r="K3" s="29"/>
      <c r="L3" s="9"/>
    </row>
    <row r="4" spans="10:12" ht="18" customHeight="1">
      <c r="J4" s="4"/>
      <c r="K4" s="29"/>
      <c r="L4" s="9"/>
    </row>
    <row r="7" spans="2:9" ht="12.75">
      <c r="B7" s="35"/>
      <c r="C7" s="35"/>
      <c r="D7" s="35"/>
      <c r="E7" s="35"/>
      <c r="F7" s="35"/>
      <c r="G7" s="35"/>
      <c r="H7" s="35"/>
      <c r="I7" s="35"/>
    </row>
    <row r="8" spans="1:10" ht="12.75">
      <c r="A8" s="45" t="s">
        <v>0</v>
      </c>
      <c r="J8" s="3" t="s">
        <v>1</v>
      </c>
    </row>
    <row r="9" spans="1:10" ht="12.75">
      <c r="A9" s="3"/>
      <c r="J9" s="3"/>
    </row>
    <row r="10" ht="12.75">
      <c r="J10" s="3"/>
    </row>
    <row r="11" ht="12.75">
      <c r="J11" s="3"/>
    </row>
    <row r="12" ht="12.75">
      <c r="J12" s="3"/>
    </row>
    <row r="13" ht="12.75">
      <c r="J13" s="3"/>
    </row>
    <row r="18" ht="12.75">
      <c r="A18" s="3" t="s">
        <v>2</v>
      </c>
    </row>
    <row r="23" spans="6:14" ht="12.75">
      <c r="F23" s="24"/>
      <c r="G23" s="24"/>
      <c r="H23" s="24"/>
      <c r="I23" s="24"/>
      <c r="J23" s="24"/>
      <c r="K23" s="24"/>
      <c r="L23" s="24"/>
      <c r="M23" s="24"/>
      <c r="N23" s="24"/>
    </row>
    <row r="24" spans="6:14" ht="12.75">
      <c r="F24" s="24"/>
      <c r="G24" s="24"/>
      <c r="H24" s="24"/>
      <c r="I24" s="24"/>
      <c r="J24" s="24"/>
      <c r="K24" s="24"/>
      <c r="L24" s="24"/>
      <c r="M24" s="24"/>
      <c r="N24" s="24"/>
    </row>
    <row r="25" spans="6:14" ht="12.75">
      <c r="F25" s="24"/>
      <c r="G25" s="24"/>
      <c r="H25" s="24"/>
      <c r="I25" s="24"/>
      <c r="J25" s="24"/>
      <c r="K25" s="24"/>
      <c r="L25" s="24"/>
      <c r="M25" s="24"/>
      <c r="N25" s="24"/>
    </row>
    <row r="26" spans="6:14" ht="12.75">
      <c r="F26" s="24"/>
      <c r="G26" s="24"/>
      <c r="H26" s="24"/>
      <c r="I26" s="24"/>
      <c r="J26" s="24"/>
      <c r="K26" s="24"/>
      <c r="L26" s="24"/>
      <c r="M26" s="24"/>
      <c r="N26" s="24"/>
    </row>
    <row r="27" spans="6:14" ht="12.75">
      <c r="F27" s="24"/>
      <c r="G27" s="24"/>
      <c r="H27" s="24"/>
      <c r="I27" s="24"/>
      <c r="J27" s="24"/>
      <c r="K27" s="24"/>
      <c r="L27" s="24"/>
      <c r="M27" s="24"/>
      <c r="N27" s="24"/>
    </row>
    <row r="28" spans="1:14" ht="12.75">
      <c r="A28" s="11" t="s">
        <v>3</v>
      </c>
      <c r="B28" s="12"/>
      <c r="C28" s="12"/>
      <c r="D28" s="12"/>
      <c r="E28" s="58" t="s">
        <v>4</v>
      </c>
      <c r="F28" s="57"/>
      <c r="G28" s="57"/>
      <c r="H28" s="57"/>
      <c r="I28" s="57"/>
      <c r="J28" s="57"/>
      <c r="K28" s="57"/>
      <c r="L28" s="57"/>
      <c r="M28" s="57"/>
      <c r="N28" s="24"/>
    </row>
    <row r="29" spans="6:14" ht="12.75">
      <c r="F29" s="24"/>
      <c r="G29" s="18" t="s">
        <v>5</v>
      </c>
      <c r="H29" s="18" t="s">
        <v>6</v>
      </c>
      <c r="I29" s="18" t="s">
        <v>7</v>
      </c>
      <c r="J29" s="18" t="s">
        <v>8</v>
      </c>
      <c r="K29" s="18" t="s">
        <v>9</v>
      </c>
      <c r="L29" s="18" t="s">
        <v>10</v>
      </c>
      <c r="M29" s="18" t="s">
        <v>11</v>
      </c>
      <c r="N29" s="24"/>
    </row>
    <row r="30" spans="6:21" ht="12.75">
      <c r="F30" s="24"/>
      <c r="G30" s="52" t="s">
        <v>12</v>
      </c>
      <c r="H30" s="52"/>
      <c r="I30" s="52" t="s">
        <v>13</v>
      </c>
      <c r="J30" s="52"/>
      <c r="K30" s="52" t="s">
        <v>14</v>
      </c>
      <c r="L30" s="52" t="s">
        <v>15</v>
      </c>
      <c r="M30" s="52" t="s">
        <v>7</v>
      </c>
      <c r="N30" s="24"/>
      <c r="O30" s="5" t="s">
        <v>16</v>
      </c>
      <c r="P30" s="5"/>
      <c r="Q30" s="5"/>
      <c r="U30" s="24"/>
    </row>
    <row r="31" spans="6:21" ht="12.75">
      <c r="F31" s="24"/>
      <c r="G31" s="56" t="s">
        <v>17</v>
      </c>
      <c r="H31" s="54">
        <v>12.463</v>
      </c>
      <c r="I31" s="55">
        <v>1437</v>
      </c>
      <c r="J31" s="53">
        <v>25715</v>
      </c>
      <c r="K31" s="54">
        <v>6.99</v>
      </c>
      <c r="L31" s="54">
        <v>136.99047435471167</v>
      </c>
      <c r="M31" s="55">
        <v>112.65451949875701</v>
      </c>
      <c r="N31" s="24"/>
      <c r="O31" t="s">
        <v>5</v>
      </c>
      <c r="P31" t="s">
        <v>9</v>
      </c>
      <c r="Q31" t="s">
        <v>10</v>
      </c>
      <c r="U31" s="24"/>
    </row>
    <row r="32" spans="6:21" ht="12.75">
      <c r="F32" s="24"/>
      <c r="G32" s="56" t="s">
        <v>18</v>
      </c>
      <c r="H32" s="54">
        <v>12.519</v>
      </c>
      <c r="I32" s="55">
        <v>1442.5</v>
      </c>
      <c r="J32" s="53">
        <v>25645</v>
      </c>
      <c r="K32" s="54">
        <v>11</v>
      </c>
      <c r="L32" s="54">
        <v>130.87408247608644</v>
      </c>
      <c r="M32" s="55">
        <v>169.36645967493538</v>
      </c>
      <c r="N32" s="24"/>
      <c r="O32" s="1">
        <v>0</v>
      </c>
      <c r="P32" s="7">
        <f>K43</f>
        <v>89.545</v>
      </c>
      <c r="Q32" s="7">
        <f>L43</f>
        <v>0</v>
      </c>
      <c r="U32" s="24"/>
    </row>
    <row r="33" spans="1:21" ht="12.75">
      <c r="A33" s="3" t="s">
        <v>19</v>
      </c>
      <c r="F33" s="24"/>
      <c r="G33" s="56" t="s">
        <v>20</v>
      </c>
      <c r="H33" s="54">
        <v>12.5085</v>
      </c>
      <c r="I33" s="55">
        <v>1441</v>
      </c>
      <c r="J33" s="53">
        <v>25590</v>
      </c>
      <c r="K33" s="54">
        <v>17.515</v>
      </c>
      <c r="L33" s="54">
        <v>119.98065342144669</v>
      </c>
      <c r="M33" s="55">
        <v>247.230722903134</v>
      </c>
      <c r="N33" s="24"/>
      <c r="O33" s="1">
        <v>0.25</v>
      </c>
      <c r="P33" s="7">
        <f>K42</f>
        <v>82.895</v>
      </c>
      <c r="Q33" s="7">
        <f>L42</f>
        <v>7.5713429390975495</v>
      </c>
      <c r="U33" s="24"/>
    </row>
    <row r="34" spans="1:21" ht="12.75">
      <c r="A34" s="3" t="s">
        <v>21</v>
      </c>
      <c r="F34" s="24"/>
      <c r="G34" s="56" t="s">
        <v>22</v>
      </c>
      <c r="H34" s="54">
        <v>12.331</v>
      </c>
      <c r="I34" s="55">
        <v>1422.5</v>
      </c>
      <c r="J34" s="53">
        <v>25810</v>
      </c>
      <c r="K34" s="54">
        <v>27.865</v>
      </c>
      <c r="L34" s="54">
        <v>105.23033513945295</v>
      </c>
      <c r="M34" s="55">
        <v>344.9697986659831</v>
      </c>
      <c r="N34" s="24"/>
      <c r="O34" s="1">
        <v>0.375</v>
      </c>
      <c r="P34" s="7">
        <f>K41</f>
        <v>78.64</v>
      </c>
      <c r="Q34" s="7">
        <f>L41</f>
        <v>15.859323746255592</v>
      </c>
      <c r="U34" s="24"/>
    </row>
    <row r="35" spans="1:21" ht="12.75">
      <c r="A35" s="3" t="s">
        <v>23</v>
      </c>
      <c r="F35" s="24"/>
      <c r="G35" s="56">
        <v>1.125</v>
      </c>
      <c r="H35" s="54">
        <v>12.1075</v>
      </c>
      <c r="I35" s="55">
        <v>1397</v>
      </c>
      <c r="J35" s="53">
        <v>26435</v>
      </c>
      <c r="K35" s="54">
        <v>34.49</v>
      </c>
      <c r="L35" s="54">
        <v>94.66213882863156</v>
      </c>
      <c r="M35" s="55">
        <v>384.1055491999415</v>
      </c>
      <c r="N35" s="24"/>
      <c r="O35" s="1">
        <v>0.5</v>
      </c>
      <c r="P35" s="7">
        <f>K40</f>
        <v>71.64</v>
      </c>
      <c r="Q35" s="7">
        <f>L40</f>
        <v>26.696068747056483</v>
      </c>
      <c r="U35" s="24"/>
    </row>
    <row r="36" spans="1:21" ht="12.75">
      <c r="A36" s="3" t="s">
        <v>24</v>
      </c>
      <c r="F36" s="24"/>
      <c r="G36" s="56" t="s">
        <v>25</v>
      </c>
      <c r="H36" s="54">
        <v>11.808</v>
      </c>
      <c r="I36" s="55">
        <v>1363.5</v>
      </c>
      <c r="J36" s="53">
        <v>26465</v>
      </c>
      <c r="K36" s="54">
        <v>41.855</v>
      </c>
      <c r="L36" s="54">
        <v>82.22225046257543</v>
      </c>
      <c r="M36" s="55">
        <v>404.8720344836581</v>
      </c>
      <c r="N36" s="24"/>
      <c r="O36" s="1">
        <v>0.625</v>
      </c>
      <c r="P36" s="7">
        <f>K39</f>
        <v>64.7</v>
      </c>
      <c r="Q36" s="7">
        <f>L39</f>
        <v>39.75799897780939</v>
      </c>
      <c r="U36" s="24"/>
    </row>
    <row r="37" spans="1:21" ht="12.75">
      <c r="A37" s="3"/>
      <c r="F37" s="24"/>
      <c r="G37" s="56">
        <v>0.875</v>
      </c>
      <c r="H37" s="54">
        <v>11.3865</v>
      </c>
      <c r="I37" s="55">
        <v>1317</v>
      </c>
      <c r="J37" s="53">
        <v>26945</v>
      </c>
      <c r="K37" s="54">
        <v>49.655</v>
      </c>
      <c r="L37" s="54">
        <v>68.57834049526512</v>
      </c>
      <c r="M37" s="55">
        <v>400.6185290932223</v>
      </c>
      <c r="N37" s="24"/>
      <c r="O37" s="1">
        <v>0.75</v>
      </c>
      <c r="P37" s="7">
        <f>K38</f>
        <v>57.25</v>
      </c>
      <c r="Q37" s="7">
        <f>L38</f>
        <v>53.973563823144524</v>
      </c>
      <c r="U37" s="24"/>
    </row>
    <row r="38" spans="1:21" ht="12.75">
      <c r="A38" s="3" t="s">
        <v>26</v>
      </c>
      <c r="F38" s="24"/>
      <c r="G38" s="56" t="s">
        <v>27</v>
      </c>
      <c r="H38" s="54">
        <v>10.853</v>
      </c>
      <c r="I38" s="55">
        <v>1258.5</v>
      </c>
      <c r="J38" s="53">
        <v>27635</v>
      </c>
      <c r="K38" s="54">
        <v>57.25</v>
      </c>
      <c r="L38" s="54">
        <v>53.973563823144524</v>
      </c>
      <c r="M38" s="55">
        <v>363.5278269264734</v>
      </c>
      <c r="N38" s="24"/>
      <c r="O38" s="1">
        <v>0.875</v>
      </c>
      <c r="P38" s="7">
        <f>K37</f>
        <v>49.655</v>
      </c>
      <c r="Q38" s="7">
        <f>L37</f>
        <v>68.57834049526512</v>
      </c>
      <c r="U38" s="24"/>
    </row>
    <row r="39" spans="1:21" ht="12.75">
      <c r="A39" s="3" t="s">
        <v>19</v>
      </c>
      <c r="F39" s="24"/>
      <c r="G39" s="56">
        <v>0.625</v>
      </c>
      <c r="H39" s="54">
        <v>10.1865</v>
      </c>
      <c r="I39" s="55">
        <v>1184</v>
      </c>
      <c r="J39" s="53">
        <v>28585</v>
      </c>
      <c r="K39" s="54">
        <v>64.7</v>
      </c>
      <c r="L39" s="54">
        <v>39.75799897780939</v>
      </c>
      <c r="M39" s="55">
        <v>302.62853339579624</v>
      </c>
      <c r="N39" s="24"/>
      <c r="O39" s="1">
        <v>1</v>
      </c>
      <c r="P39" s="7">
        <f>K36</f>
        <v>41.855</v>
      </c>
      <c r="Q39" s="7">
        <f>L36</f>
        <v>82.22225046257543</v>
      </c>
      <c r="U39" s="24"/>
    </row>
    <row r="40" spans="1:21" ht="12.75">
      <c r="A40" s="30" t="s">
        <v>23</v>
      </c>
      <c r="F40" s="24"/>
      <c r="G40" s="56" t="s">
        <v>28</v>
      </c>
      <c r="H40" s="54">
        <v>9.432</v>
      </c>
      <c r="I40" s="55">
        <v>1096.5</v>
      </c>
      <c r="J40" s="53">
        <v>29780</v>
      </c>
      <c r="K40" s="54">
        <v>71.64</v>
      </c>
      <c r="L40" s="54">
        <v>26.696068747056483</v>
      </c>
      <c r="M40" s="55">
        <v>225.00074882813252</v>
      </c>
      <c r="N40" s="24"/>
      <c r="O40" s="1">
        <v>1.125</v>
      </c>
      <c r="P40" s="7">
        <f>K35</f>
        <v>34.49</v>
      </c>
      <c r="Q40" s="7">
        <f>L35</f>
        <v>94.66213882863156</v>
      </c>
      <c r="U40" s="24"/>
    </row>
    <row r="41" spans="1:21" ht="12.75">
      <c r="A41" s="3" t="s">
        <v>19</v>
      </c>
      <c r="F41" s="24"/>
      <c r="G41" s="56">
        <v>0.375</v>
      </c>
      <c r="H41" s="54">
        <v>8.6545</v>
      </c>
      <c r="I41" s="55">
        <v>1010.5</v>
      </c>
      <c r="J41" s="53">
        <v>31235</v>
      </c>
      <c r="K41" s="54">
        <v>78.64</v>
      </c>
      <c r="L41" s="54">
        <v>15.859323746255592</v>
      </c>
      <c r="M41" s="55">
        <v>146.72673169476937</v>
      </c>
      <c r="N41" s="24"/>
      <c r="O41" s="1">
        <v>1.25</v>
      </c>
      <c r="P41" s="7">
        <f>K34</f>
        <v>27.865</v>
      </c>
      <c r="Q41" s="7">
        <f>L34</f>
        <v>105.23033513945295</v>
      </c>
      <c r="U41" s="24"/>
    </row>
    <row r="42" spans="6:21" ht="12.75">
      <c r="F42" s="24"/>
      <c r="G42" s="56" t="s">
        <v>29</v>
      </c>
      <c r="H42" s="54">
        <v>8.0185</v>
      </c>
      <c r="I42" s="55">
        <v>939.5</v>
      </c>
      <c r="J42" s="53">
        <v>32425</v>
      </c>
      <c r="K42" s="54">
        <v>82.895</v>
      </c>
      <c r="L42" s="54">
        <v>7.5713429390975495</v>
      </c>
      <c r="M42" s="55">
        <v>73.8384085807637</v>
      </c>
      <c r="N42" s="24"/>
      <c r="O42" s="1">
        <v>1.5</v>
      </c>
      <c r="P42" s="7">
        <f>K33</f>
        <v>17.515</v>
      </c>
      <c r="Q42" s="7">
        <f>L33</f>
        <v>119.98065342144669</v>
      </c>
      <c r="U42" s="24"/>
    </row>
    <row r="43" spans="7:21" ht="12.75">
      <c r="G43" s="56" t="s">
        <v>30</v>
      </c>
      <c r="H43" s="54">
        <v>7.634</v>
      </c>
      <c r="I43" s="55">
        <v>897</v>
      </c>
      <c r="J43" s="53">
        <v>33285</v>
      </c>
      <c r="K43" s="54">
        <v>89.545</v>
      </c>
      <c r="L43" s="54">
        <v>0</v>
      </c>
      <c r="M43" s="55">
        <v>0</v>
      </c>
      <c r="O43" s="1">
        <v>1.75</v>
      </c>
      <c r="P43" s="7">
        <f>K32</f>
        <v>11</v>
      </c>
      <c r="Q43" s="7">
        <f>L32</f>
        <v>130.87408247608644</v>
      </c>
      <c r="U43" s="24"/>
    </row>
    <row r="44" spans="15:21" ht="12.75">
      <c r="O44" s="1">
        <v>2</v>
      </c>
      <c r="P44" s="7">
        <f>K31</f>
        <v>6.99</v>
      </c>
      <c r="Q44" s="7">
        <f>L31</f>
        <v>136.99047435471167</v>
      </c>
      <c r="U44" s="24"/>
    </row>
    <row r="45" spans="1:2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U45" s="24"/>
    </row>
    <row r="46" spans="7:21" ht="12.75">
      <c r="G46" s="13"/>
      <c r="H46" s="13"/>
      <c r="I46" s="13"/>
      <c r="J46" s="13"/>
      <c r="K46" s="13"/>
      <c r="L46" s="13"/>
      <c r="M46" s="13"/>
      <c r="U46" s="24"/>
    </row>
    <row r="47" spans="7:21" ht="12.75">
      <c r="G47" s="18" t="s">
        <v>5</v>
      </c>
      <c r="H47" s="19" t="s">
        <v>6</v>
      </c>
      <c r="I47" s="18" t="s">
        <v>7</v>
      </c>
      <c r="J47" s="19" t="s">
        <v>8</v>
      </c>
      <c r="K47" s="18" t="s">
        <v>9</v>
      </c>
      <c r="L47" s="19" t="s">
        <v>10</v>
      </c>
      <c r="M47" s="18" t="s">
        <v>11</v>
      </c>
      <c r="O47" s="5" t="s">
        <v>16</v>
      </c>
      <c r="P47" s="5"/>
      <c r="Q47" s="5"/>
      <c r="U47" s="24"/>
    </row>
    <row r="48" spans="1:21" ht="12.75">
      <c r="A48" s="31" t="s">
        <v>24</v>
      </c>
      <c r="G48" s="20" t="s">
        <v>31</v>
      </c>
      <c r="H48" s="21"/>
      <c r="I48" s="20" t="s">
        <v>13</v>
      </c>
      <c r="J48" s="21"/>
      <c r="K48" s="20" t="s">
        <v>32</v>
      </c>
      <c r="L48" s="21" t="s">
        <v>33</v>
      </c>
      <c r="M48" s="20" t="s">
        <v>7</v>
      </c>
      <c r="O48" t="s">
        <v>5</v>
      </c>
      <c r="P48" t="s">
        <v>9</v>
      </c>
      <c r="Q48" t="s">
        <v>10</v>
      </c>
      <c r="U48" s="24"/>
    </row>
    <row r="49" spans="1:21" ht="12.75">
      <c r="A49" s="31" t="s">
        <v>34</v>
      </c>
      <c r="G49" s="2">
        <v>48</v>
      </c>
      <c r="H49" s="2">
        <f>(0.56*$H$31)+(0.44*$H$32)</f>
        <v>12.487639999999999</v>
      </c>
      <c r="I49" s="7">
        <f>(0.56*$I$31)+(0.44*$I$32)</f>
        <v>1439.42</v>
      </c>
      <c r="J49" s="7">
        <f>(0.56*$J$31)+(0.44*$J$32)</f>
        <v>25684.2</v>
      </c>
      <c r="K49" s="7">
        <f>((0.56*$K$31)+(0.44*$K$32))*25.4</f>
        <v>222.36176</v>
      </c>
      <c r="L49" s="2">
        <f>((0.56*$L$31)+(0.44*$L$32))*0.472</f>
        <v>63.38925163007102</v>
      </c>
      <c r="M49" s="7">
        <f>(0.56*$M$31)+(0.44*$M$32)</f>
        <v>137.60777317627551</v>
      </c>
      <c r="O49" s="10">
        <v>0</v>
      </c>
      <c r="P49" s="7">
        <f>K58</f>
        <v>2274.4429999999998</v>
      </c>
      <c r="Q49" s="7">
        <f>L58</f>
        <v>0</v>
      </c>
      <c r="U49" s="24"/>
    </row>
    <row r="50" spans="1:17" ht="12.75">
      <c r="A50" s="31" t="s">
        <v>23</v>
      </c>
      <c r="G50" s="2">
        <v>40</v>
      </c>
      <c r="H50" s="2">
        <f>(0.3*$H$32)+(0.7*$H$33)</f>
        <v>12.51165</v>
      </c>
      <c r="I50" s="7">
        <f>(0.3*$I$32)+(0.7*$I$33)</f>
        <v>1441.4499999999998</v>
      </c>
      <c r="J50" s="7">
        <f>(0.3*$J$32)+(0.7*$J$33)</f>
        <v>25606.5</v>
      </c>
      <c r="K50" s="7">
        <f>((0.3*$K$32)+(0.7*$K$33))*25.4</f>
        <v>395.2367</v>
      </c>
      <c r="L50" s="2">
        <f>((0.3*$L$32)+(0.7*$L$33))*0.472</f>
        <v>58.17337796905982</v>
      </c>
      <c r="M50" s="7">
        <f>(0.3*$M$32)+(0.7*$M$33)</f>
        <v>223.8714439346744</v>
      </c>
      <c r="O50" s="10">
        <v>6.5</v>
      </c>
      <c r="P50" s="7">
        <f>K57</f>
        <v>2100.1291499999998</v>
      </c>
      <c r="Q50" s="7">
        <f>L57</f>
        <v>3.769270214302973</v>
      </c>
    </row>
    <row r="51" spans="1:17" ht="12.75">
      <c r="A51" s="31" t="s">
        <v>35</v>
      </c>
      <c r="G51" s="2">
        <v>30</v>
      </c>
      <c r="H51" s="2">
        <f>(0.45*$H$34)+(0.55*$H$35)</f>
        <v>12.208075000000001</v>
      </c>
      <c r="I51" s="7">
        <f>(0.45*$I$34)+(0.55*$I$35)</f>
        <v>1408.475</v>
      </c>
      <c r="J51" s="7">
        <f>(0.45*$J$34)+(0.55*$J$35)</f>
        <v>26153.75</v>
      </c>
      <c r="K51" s="7">
        <f>((0.45*$K$34)+(0.55*$K$35))*25.4</f>
        <v>800.32225</v>
      </c>
      <c r="L51" s="2">
        <f>((0.45*$L$34)+(0.55*$L$35))*0.472</f>
        <v>46.92521442353256</v>
      </c>
      <c r="M51" s="7">
        <f>(0.45*$M$34)+(0.55*$M$35)</f>
        <v>366.4944614596602</v>
      </c>
      <c r="O51" s="10">
        <v>10</v>
      </c>
      <c r="P51" s="7">
        <f>K56</f>
        <v>1970.7859999999996</v>
      </c>
      <c r="Q51" s="7">
        <f>L56</f>
        <v>8.252842354289342</v>
      </c>
    </row>
    <row r="52" spans="1:17" ht="12.75">
      <c r="A52" s="31" t="s">
        <v>36</v>
      </c>
      <c r="G52" s="2">
        <v>23</v>
      </c>
      <c r="H52" s="2">
        <f>(0.25*$H$36)+(0.75*$H$37)</f>
        <v>11.491875</v>
      </c>
      <c r="I52" s="7">
        <f>(0.25*$I$36)+(0.75*$I$37)</f>
        <v>1328.625</v>
      </c>
      <c r="J52" s="7">
        <f>(0.25*$J$36)+(0.75*$J$37)</f>
        <v>26825</v>
      </c>
      <c r="K52" s="7">
        <f>((0.25*$K$36)+(0.75*$K$37))*25.4</f>
        <v>1211.7069999999999</v>
      </c>
      <c r="L52" s="2">
        <f>((0.25*$L$36)+(0.75*$L$37))*0.472</f>
        <v>33.978958089907756</v>
      </c>
      <c r="M52" s="7">
        <f>(0.25*$M$36)+(0.75*$M$37)</f>
        <v>401.68190544083126</v>
      </c>
      <c r="O52" s="10">
        <v>13</v>
      </c>
      <c r="P52" s="7">
        <f>K55</f>
        <v>1802.0284</v>
      </c>
      <c r="Q52" s="7">
        <f>L55</f>
        <v>13.217067555502197</v>
      </c>
    </row>
    <row r="53" spans="1:17" ht="12.75">
      <c r="A53" s="31" t="s">
        <v>37</v>
      </c>
      <c r="G53" s="2">
        <v>19</v>
      </c>
      <c r="H53" s="2">
        <f>(0.98*$H$38)+(0.02*$H$39)</f>
        <v>10.83967</v>
      </c>
      <c r="I53" s="7">
        <f>(0.98*$I$38)+(0.02*$I$39)</f>
        <v>1257.01</v>
      </c>
      <c r="J53" s="7">
        <f>(0.98*$J$38)+(0.02*$J$39)</f>
        <v>27654</v>
      </c>
      <c r="K53" s="7">
        <f>((0.98*$K$38)+(0.02*$K$39))*25.4</f>
        <v>1457.9345999999998</v>
      </c>
      <c r="L53" s="2">
        <f>((0.98*$L$38)+(0.02*$L$39))*0.472</f>
        <v>25.341327192384252</v>
      </c>
      <c r="M53" s="7">
        <f>(0.98*$M$38)+(0.02*$M$39)</f>
        <v>362.3098410558598</v>
      </c>
      <c r="O53" s="10">
        <v>16</v>
      </c>
      <c r="P53" s="7">
        <f>K54</f>
        <v>1635.8108</v>
      </c>
      <c r="Q53" s="7">
        <f>L54</f>
        <v>19.03416538180596</v>
      </c>
    </row>
    <row r="54" spans="1:17" ht="12.75">
      <c r="A54" s="31"/>
      <c r="G54" s="2">
        <v>16</v>
      </c>
      <c r="H54" s="2">
        <f>(0.04*$H$38)+(0.96*$H$39)</f>
        <v>10.21316</v>
      </c>
      <c r="I54" s="7">
        <f>(0.04*$I$38)+(0.96*$I$39)</f>
        <v>1186.9799999999998</v>
      </c>
      <c r="J54" s="7">
        <f>(0.04*$J$38)+(0.96*$J$39)</f>
        <v>28547</v>
      </c>
      <c r="K54" s="7">
        <f>((0.04*$K$38)+(0.96*$K$39))*25.4</f>
        <v>1635.8108</v>
      </c>
      <c r="L54" s="2">
        <f>((0.04*$L$38)+(0.96*$L$39))*0.472</f>
        <v>19.03416538180596</v>
      </c>
      <c r="M54" s="7">
        <f>(0.04*$M$38)+(0.96*$M$39)</f>
        <v>305.0645051370233</v>
      </c>
      <c r="O54" s="10">
        <v>19</v>
      </c>
      <c r="P54" s="7">
        <f>K53</f>
        <v>1457.9345999999998</v>
      </c>
      <c r="Q54" s="7">
        <f>L53</f>
        <v>25.341327192384252</v>
      </c>
    </row>
    <row r="55" spans="1:17" ht="12.75">
      <c r="A55" s="31" t="s">
        <v>26</v>
      </c>
      <c r="G55" s="2">
        <v>13</v>
      </c>
      <c r="H55" s="2">
        <f>(0.1*$H$39)+(0.9*$H$40)</f>
        <v>9.507450000000002</v>
      </c>
      <c r="I55" s="7">
        <f>(0.1*$I$39)+(0.9*$I$40)</f>
        <v>1105.25</v>
      </c>
      <c r="J55" s="7">
        <f>(0.1*$J$39)+(0.9*$J$40)</f>
        <v>29660.5</v>
      </c>
      <c r="K55" s="7">
        <f>((0.1*$K$39)+(0.9*$K$40))*25.4</f>
        <v>1802.0284</v>
      </c>
      <c r="L55" s="2">
        <f>((0.1*$L$39)+(0.9*$L$40))*0.472</f>
        <v>13.217067555502197</v>
      </c>
      <c r="M55" s="7">
        <f>(0.1*$M$39)+(0.9*$M$40)</f>
        <v>232.7635272848989</v>
      </c>
      <c r="O55" s="10">
        <v>23</v>
      </c>
      <c r="P55" s="7">
        <f>K52</f>
        <v>1211.7069999999999</v>
      </c>
      <c r="Q55" s="7">
        <f>L52</f>
        <v>33.978958089907756</v>
      </c>
    </row>
    <row r="56" spans="1:17" ht="12.75">
      <c r="A56" s="31" t="s">
        <v>19</v>
      </c>
      <c r="G56" s="2">
        <v>10</v>
      </c>
      <c r="H56" s="2">
        <f>(0.15*$H$40)+(0.85*$H$41)</f>
        <v>8.771125</v>
      </c>
      <c r="I56" s="7">
        <f>(0.15*$I$40)+(0.85*$I$41)</f>
        <v>1023.4</v>
      </c>
      <c r="J56" s="7">
        <f>(0.15*$J$40)+(0.85*$J$41)</f>
        <v>31016.75</v>
      </c>
      <c r="K56" s="7">
        <f>((0.15*$K$40)+(0.85*$K$41))*25.4</f>
        <v>1970.7859999999996</v>
      </c>
      <c r="L56" s="2">
        <f>((0.15*$L$40)+(0.85*$L$41))*0.472</f>
        <v>8.252842354289342</v>
      </c>
      <c r="M56" s="7">
        <f>(0.15*$M$40)+(0.85*$M$41)</f>
        <v>158.46783426477384</v>
      </c>
      <c r="O56" s="10">
        <v>30</v>
      </c>
      <c r="P56" s="7">
        <f>K51</f>
        <v>800.32225</v>
      </c>
      <c r="Q56" s="7">
        <f>L51</f>
        <v>46.92521442353256</v>
      </c>
    </row>
    <row r="57" spans="1:17" ht="12.75">
      <c r="A57" s="31" t="s">
        <v>23</v>
      </c>
      <c r="G57" s="2">
        <v>6.5</v>
      </c>
      <c r="H57" s="2">
        <f>(0.05*$H$41)+(0.95*$H$42)</f>
        <v>8.0503</v>
      </c>
      <c r="I57" s="7">
        <f>(0.05*$I$41)+(0.95*$I$42)</f>
        <v>943.05</v>
      </c>
      <c r="J57" s="7">
        <f>(0.05*$J$41)+(0.95*$J$42)</f>
        <v>32365.5</v>
      </c>
      <c r="K57" s="7">
        <f>((0.05*$K$41)+(0.95*$K$42))*25.4</f>
        <v>2100.1291499999998</v>
      </c>
      <c r="L57" s="2">
        <f>((0.05*$L$41)+(0.95*$L$42))*0.472</f>
        <v>3.769270214302973</v>
      </c>
      <c r="M57" s="7">
        <f>(0.05*$M$41)+(0.95*$M$42)</f>
        <v>77.48282473646398</v>
      </c>
      <c r="O57" s="10">
        <v>40</v>
      </c>
      <c r="P57" s="7">
        <f>K50</f>
        <v>395.2367</v>
      </c>
      <c r="Q57" s="7">
        <f>L50</f>
        <v>58.17337796905982</v>
      </c>
    </row>
    <row r="58" spans="1:17" ht="12.75">
      <c r="A58" s="31" t="s">
        <v>19</v>
      </c>
      <c r="G58" s="2">
        <v>0</v>
      </c>
      <c r="H58" s="2">
        <f>$H$43</f>
        <v>7.634</v>
      </c>
      <c r="I58" s="7">
        <f>$I$43</f>
        <v>897</v>
      </c>
      <c r="J58" s="7">
        <f>$J$43</f>
        <v>33285</v>
      </c>
      <c r="K58" s="7">
        <f>$K$43*25.4</f>
        <v>2274.4429999999998</v>
      </c>
      <c r="L58" s="2">
        <f>$L$43</f>
        <v>0</v>
      </c>
      <c r="M58" s="7">
        <f>$M$43</f>
        <v>0</v>
      </c>
      <c r="O58" s="10">
        <v>48</v>
      </c>
      <c r="P58" s="7">
        <f>K49</f>
        <v>222.36176</v>
      </c>
      <c r="Q58" s="7">
        <f>L49</f>
        <v>63.38925163007102</v>
      </c>
    </row>
    <row r="59" spans="15:17" ht="12.75">
      <c r="O59" s="16"/>
      <c r="P59" s="17"/>
      <c r="Q59" s="17"/>
    </row>
    <row r="60" spans="7:17" ht="12.75">
      <c r="G60" s="25" t="s">
        <v>38</v>
      </c>
      <c r="O60" s="16"/>
      <c r="P60" s="17"/>
      <c r="Q60" s="17"/>
    </row>
    <row r="61" spans="15:17" ht="12.75">
      <c r="O61" s="16"/>
      <c r="P61" s="17"/>
      <c r="Q61" s="17"/>
    </row>
    <row r="62" spans="15:17" ht="12.75">
      <c r="O62" s="16"/>
      <c r="P62" s="17"/>
      <c r="Q62" s="17"/>
    </row>
    <row r="63" spans="1:17" ht="12.75">
      <c r="A63" s="46" t="s">
        <v>39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O63" s="14"/>
      <c r="P63" s="15"/>
      <c r="Q63" s="15"/>
    </row>
    <row r="64" spans="15:17" ht="12.75">
      <c r="O64" s="14"/>
      <c r="P64" s="15"/>
      <c r="Q64" s="15"/>
    </row>
    <row r="65" spans="1:17" ht="12.75">
      <c r="A65" s="26" t="s">
        <v>40</v>
      </c>
      <c r="B65" s="43" t="s">
        <v>53</v>
      </c>
      <c r="C65" s="26" t="s">
        <v>58</v>
      </c>
      <c r="D65" s="27"/>
      <c r="E65" s="47" t="s">
        <v>54</v>
      </c>
      <c r="F65" s="26" t="s">
        <v>41</v>
      </c>
      <c r="G65" s="43"/>
      <c r="H65" s="28" t="s">
        <v>57</v>
      </c>
      <c r="I65" s="27"/>
      <c r="J65" s="47" t="s">
        <v>55</v>
      </c>
      <c r="K65" s="26" t="s">
        <v>56</v>
      </c>
      <c r="L65" s="27"/>
      <c r="M65" s="48">
        <v>1420</v>
      </c>
      <c r="O65" s="14"/>
      <c r="P65" s="15"/>
      <c r="Q65" s="15"/>
    </row>
    <row r="67" spans="1:13" s="22" customFormat="1" ht="15.75">
      <c r="A67" s="22" t="s">
        <v>42</v>
      </c>
      <c r="L67" s="49" t="s">
        <v>60</v>
      </c>
      <c r="M67" s="49"/>
    </row>
    <row r="68" spans="1:13" ht="12.75">
      <c r="A68" s="3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37"/>
    </row>
    <row r="69" spans="1:13" ht="12.75">
      <c r="A69" s="42" t="s">
        <v>43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9"/>
    </row>
    <row r="70" spans="1:13" ht="12.7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9"/>
    </row>
    <row r="71" spans="1:13" ht="12.75">
      <c r="A71" s="38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9"/>
    </row>
    <row r="72" spans="1:13" ht="12.75">
      <c r="A72" s="38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9"/>
    </row>
    <row r="73" spans="1:13" ht="12.75">
      <c r="A73" s="38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9"/>
    </row>
    <row r="74" spans="1:13" ht="12.7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9"/>
    </row>
    <row r="75" spans="1:13" ht="12.7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9"/>
    </row>
    <row r="76" spans="1:13" ht="12.75">
      <c r="A76" s="38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9"/>
    </row>
    <row r="77" spans="1:13" ht="12.75">
      <c r="A77" s="38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9"/>
    </row>
    <row r="78" spans="1:13" ht="12.75">
      <c r="A78" s="38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9"/>
    </row>
    <row r="79" spans="1:13" ht="12.75">
      <c r="A79" s="38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9"/>
    </row>
    <row r="80" spans="1:13" ht="12.75">
      <c r="A80" s="38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9"/>
    </row>
    <row r="81" spans="1:13" ht="12.75">
      <c r="A81" s="38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9"/>
    </row>
    <row r="82" spans="1:13" ht="12.75">
      <c r="A82" s="38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9"/>
    </row>
    <row r="83" spans="1:13" ht="12.75">
      <c r="A83" s="38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9"/>
    </row>
    <row r="84" spans="1:13" ht="12.7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9"/>
    </row>
    <row r="85" spans="1:13" ht="12.7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9"/>
    </row>
    <row r="86" spans="1:13" ht="12.75">
      <c r="A86" s="38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9"/>
    </row>
    <row r="87" spans="1:13" ht="12.75">
      <c r="A87" s="38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9"/>
    </row>
    <row r="88" spans="1:13" ht="12.75">
      <c r="A88" s="38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9"/>
    </row>
    <row r="89" spans="1:13" ht="12.75">
      <c r="A89" s="38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9"/>
    </row>
    <row r="90" spans="1:13" ht="12.75">
      <c r="A90" s="38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9"/>
    </row>
    <row r="91" spans="1:13" ht="12.75">
      <c r="A91" s="38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9"/>
    </row>
    <row r="92" spans="1:13" ht="12.75">
      <c r="A92" s="38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9"/>
    </row>
    <row r="93" spans="1:13" ht="12.75">
      <c r="A93" s="38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9"/>
    </row>
    <row r="94" spans="1:13" ht="12.7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9"/>
    </row>
    <row r="95" spans="1:13" ht="12.7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9"/>
    </row>
    <row r="96" spans="1:13" ht="12.75">
      <c r="A96" s="38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9"/>
    </row>
    <row r="97" spans="1:13" ht="12.75">
      <c r="A97" s="38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9"/>
    </row>
    <row r="98" spans="1:13" ht="12.75">
      <c r="A98" s="38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9"/>
    </row>
    <row r="99" spans="1:13" ht="12.75">
      <c r="A99" s="38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9"/>
    </row>
    <row r="100" spans="1:13" ht="12.75">
      <c r="A100" s="38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9"/>
    </row>
    <row r="101" spans="1:13" ht="12.75">
      <c r="A101" s="38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9"/>
    </row>
    <row r="102" spans="1:13" ht="12.75">
      <c r="A102" s="38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9"/>
    </row>
    <row r="103" spans="1:13" ht="12.75">
      <c r="A103" s="38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9"/>
    </row>
    <row r="104" spans="1:13" ht="12.7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9"/>
    </row>
    <row r="105" spans="1:13" ht="12.7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9"/>
    </row>
    <row r="106" spans="1:13" ht="13.5" customHeight="1">
      <c r="A106" s="38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9"/>
    </row>
    <row r="107" spans="1:13" ht="12" customHeight="1">
      <c r="A107" s="38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9"/>
    </row>
    <row r="108" spans="1:13" ht="12.75">
      <c r="A108" s="38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9"/>
    </row>
    <row r="109" spans="1:13" ht="12.75">
      <c r="A109" s="38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9"/>
    </row>
    <row r="110" spans="1:13" ht="12.75">
      <c r="A110" s="38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9"/>
    </row>
    <row r="111" spans="1:13" ht="12.75">
      <c r="A111" s="4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1"/>
    </row>
    <row r="112" spans="1:3" ht="12.75">
      <c r="A112" s="3" t="s">
        <v>44</v>
      </c>
      <c r="C112" s="50" t="s">
        <v>45</v>
      </c>
    </row>
    <row r="113" spans="1:13" ht="13.5" thickBo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13.5" thickTop="1"/>
    <row r="115" spans="1:3" ht="15.75">
      <c r="A115" s="6" t="s">
        <v>46</v>
      </c>
      <c r="C115" s="51" t="s">
        <v>47</v>
      </c>
    </row>
    <row r="116" ht="12.75">
      <c r="A116" s="51" t="s">
        <v>48</v>
      </c>
    </row>
    <row r="117" ht="12.75">
      <c r="A117" s="51" t="s">
        <v>49</v>
      </c>
    </row>
    <row r="118" ht="12.75">
      <c r="A118" s="51" t="s">
        <v>50</v>
      </c>
    </row>
    <row r="119" ht="12.75">
      <c r="A119" s="51" t="s">
        <v>51</v>
      </c>
    </row>
    <row r="120" ht="12.75">
      <c r="A120" s="51" t="s">
        <v>52</v>
      </c>
    </row>
    <row r="121" ht="12.75">
      <c r="A121" s="4"/>
    </row>
    <row r="123" spans="1:13" ht="12.7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</row>
    <row r="126" spans="1:13" ht="12.75">
      <c r="A126" s="3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ht="12.75">
      <c r="B127" s="34"/>
      <c r="C127" s="35"/>
      <c r="D127" s="35"/>
      <c r="F127" s="34"/>
      <c r="G127" s="35"/>
      <c r="H127" s="35"/>
      <c r="I127" s="35"/>
      <c r="J127" s="34"/>
      <c r="K127" s="35"/>
      <c r="L127" s="35"/>
      <c r="M127" s="35"/>
    </row>
    <row r="128" spans="2:13" ht="12.7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</row>
    <row r="129" spans="2:13" ht="12.7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</row>
    <row r="130" spans="2:13" ht="12.7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</row>
    <row r="131" spans="1:13" ht="12.75">
      <c r="A131" s="44" t="s">
        <v>59</v>
      </c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</row>
  </sheetData>
  <printOptions horizontalCentered="1" verticalCentered="1"/>
  <pageMargins left="0.5" right="0.5" top="0.25" bottom="0.25" header="0.5" footer="0.5"/>
  <pageSetup orientation="portrait" scale="85" r:id="rId2"/>
  <rowBreaks count="1" manualBreakCount="1">
    <brk id="6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A. Beaujon, III</dc:creator>
  <cp:keywords/>
  <dc:description/>
  <cp:lastModifiedBy>Ward</cp:lastModifiedBy>
  <cp:lastPrinted>2004-06-30T21:18:15Z</cp:lastPrinted>
  <dcterms:created xsi:type="dcterms:W3CDTF">2000-07-12T15:32:59Z</dcterms:created>
  <dcterms:modified xsi:type="dcterms:W3CDTF">2008-06-09T18:33:27Z</dcterms:modified>
  <cp:category/>
  <cp:version/>
  <cp:contentType/>
  <cp:contentStatus/>
</cp:coreProperties>
</file>