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<sst xmlns="http://schemas.openxmlformats.org/spreadsheetml/2006/main" count="170" uniqueCount="117">
  <si>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</si>
  <si>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</si>
  <si>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</si>
  <si>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</si>
  <si>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</si>
  <si>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</si>
  <si>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</si>
  <si>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</si>
  <si>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</si>
  <si>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</si>
  <si>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</si>
  <si>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</si>
  <si>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</si>
  <si>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</si>
  <si>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</si>
  <si>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</si>
  <si>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</si>
  <si>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</si>
  <si>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</si>
  <si>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</si>
  <si>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</si>
  <si>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</si>
  <si>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</si>
  <si>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</si>
  <si>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</si>
  <si>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</si>
  <si>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</si>
  <si>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</si>
  <si>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</si>
  <si>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</si>
  <si>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</si>
  <si>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</si>
  <si>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</si>
  <si>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</si>
  <si>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</si>
  <si>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</si>
  <si>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</si>
  <si>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</si>
  <si>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</si>
  <si>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</si>
  <si>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</si>
  <si>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</si>
  <si>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</si>
  <si>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</si>
  <si>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</si>
  <si>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</si>
  <si>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</si>
  <si>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</si>
  <si>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</si>
  <si>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</si>
  <si>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</si>
  <si>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</si>
  <si>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</si>
  <si>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</si>
  <si>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</si>
  <si>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</si>
  <si>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</si>
  <si>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</si>
  <si>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</si>
  <si>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</si>
  <si>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</si>
  <si>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</si>
  <si>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</si>
  <si>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</si>
  <si>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</si>
  <si>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</si>
  <si>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</si>
  <si>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</si>
  <si>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</si>
  <si>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</si>
  <si>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</si>
  <si>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</si>
  <si>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</si>
  <si>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</si>
  <si>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</si>
  <si>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</si>
  <si>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</si>
  <si>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</si>
  <si>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</si>
  <si>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</si>
  <si>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</si>
  <si>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</si>
  <si>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</si>
  <si>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</si>
  <si>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</si>
  <si>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</si>
  <si>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</si>
  <si>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</si>
  <si>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</si>
  <si>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</si>
  <si>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</si>
  <si>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</si>
  <si>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</si>
  <si>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</si>
  <si>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</si>
  <si>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</si>
  <si>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</si>
  <si>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</si>
  <si>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</si>
  <si>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</si>
  <si>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</si>
  <si>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</si>
  <si>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</si>
  <si>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</si>
  <si>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</si>
  <si>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</si>
  <si>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</si>
  <si>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</si>
  <si>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</si>
  <si>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</si>
  <si>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</si>
  <si>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</si>
  <si>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</si>
  <si>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</si>
  <si>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</si>
  <si>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</t>
  </si>
  <si>
    <t>LH2093-240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</si>
</sst>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0"/>
      <color indexed="12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1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122.80813592243094</c:v>
                </c:pt>
                <c:pt idx="1">
                  <c:v>115.64643570991228</c:v>
                </c:pt>
                <c:pt idx="2">
                  <c:v>108.27039530359716</c:v>
                </c:pt>
                <c:pt idx="3">
                  <c:v>90.81651474567032</c:v>
                </c:pt>
                <c:pt idx="4">
                  <c:v>78.3936594909662</c:v>
                </c:pt>
                <c:pt idx="5">
                  <c:v>62.73503035481837</c:v>
                </c:pt>
                <c:pt idx="6">
                  <c:v>46.80206982877715</c:v>
                </c:pt>
                <c:pt idx="7">
                  <c:v>31.86613730529372</c:v>
                </c:pt>
                <c:pt idx="8">
                  <c:v>18.89005942997752</c:v>
                </c:pt>
                <c:pt idx="9">
                  <c:v>9.070680631785539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5.585729495633666</c:v>
                </c:pt>
                <c:pt idx="1">
                  <c:v>16.25697390520246</c:v>
                </c:pt>
                <c:pt idx="2">
                  <c:v>29.59602941716345</c:v>
                </c:pt>
                <c:pt idx="3">
                  <c:v>51.52210191494933</c:v>
                </c:pt>
                <c:pt idx="4">
                  <c:v>65.36137200860887</c:v>
                </c:pt>
                <c:pt idx="5">
                  <c:v>78.07515929344669</c:v>
                </c:pt>
                <c:pt idx="6">
                  <c:v>90.70557748133476</c:v>
                </c:pt>
                <c:pt idx="7">
                  <c:v>103.21094202379818</c:v>
                </c:pt>
                <c:pt idx="8">
                  <c:v>115.21609198456308</c:v>
                </c:pt>
                <c:pt idx="9">
                  <c:v>126.5959737182048</c:v>
                </c:pt>
                <c:pt idx="10">
                  <c:v>139.60155284236677</c:v>
                </c:pt>
              </c:numCache>
            </c:numRef>
          </c:yVal>
          <c:smooth val="0"/>
        </c:ser>
        <c:axId val="51474774"/>
        <c:axId val="60619783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122.80813592243094</c:v>
                </c:pt>
                <c:pt idx="1">
                  <c:v>115.64643570991228</c:v>
                </c:pt>
                <c:pt idx="2">
                  <c:v>108.27039530359716</c:v>
                </c:pt>
                <c:pt idx="3">
                  <c:v>90.81651474567032</c:v>
                </c:pt>
                <c:pt idx="4">
                  <c:v>78.3936594909662</c:v>
                </c:pt>
                <c:pt idx="5">
                  <c:v>62.73503035481837</c:v>
                </c:pt>
                <c:pt idx="6">
                  <c:v>46.80206982877715</c:v>
                </c:pt>
                <c:pt idx="7">
                  <c:v>31.86613730529372</c:v>
                </c:pt>
                <c:pt idx="8">
                  <c:v>18.89005942997752</c:v>
                </c:pt>
                <c:pt idx="9">
                  <c:v>9.070680631785539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80.50167862531067</c:v>
                </c:pt>
                <c:pt idx="1">
                  <c:v>220.63268887018728</c:v>
                </c:pt>
                <c:pt idx="2">
                  <c:v>376.04608344310395</c:v>
                </c:pt>
                <c:pt idx="3">
                  <c:v>549.1061406453838</c:v>
                </c:pt>
                <c:pt idx="4">
                  <c:v>601.3121721772659</c:v>
                </c:pt>
                <c:pt idx="5">
                  <c:v>574.805464933938</c:v>
                </c:pt>
                <c:pt idx="6">
                  <c:v>498.1922301284792</c:v>
                </c:pt>
                <c:pt idx="7">
                  <c:v>385.96956649654874</c:v>
                </c:pt>
                <c:pt idx="8">
                  <c:v>255.41380185475077</c:v>
                </c:pt>
                <c:pt idx="9">
                  <c:v>134.75896500651808</c:v>
                </c:pt>
                <c:pt idx="10">
                  <c:v>0</c:v>
                </c:pt>
              </c:numCache>
            </c:numRef>
          </c:yVal>
          <c:smooth val="0"/>
        </c:ser>
        <c:axId val="8707136"/>
        <c:axId val="11255361"/>
      </c:scatterChart>
      <c:valAx>
        <c:axId val="51474774"/>
        <c:scaling>
          <c:orientation val="minMax"/>
          <c:max val="1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60619783"/>
        <c:crosses val="autoZero"/>
        <c:crossBetween val="midCat"/>
        <c:dispUnits/>
        <c:majorUnit val="10"/>
      </c:valAx>
      <c:valAx>
        <c:axId val="60619783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51474774"/>
        <c:crosses val="autoZero"/>
        <c:crossBetween val="midCat"/>
        <c:dispUnits/>
      </c:valAx>
      <c:valAx>
        <c:axId val="8707136"/>
        <c:scaling>
          <c:orientation val="minMax"/>
        </c:scaling>
        <c:axPos val="b"/>
        <c:delete val="1"/>
        <c:majorTickMark val="in"/>
        <c:minorTickMark val="none"/>
        <c:tickLblPos val="nextTo"/>
        <c:crossAx val="11255361"/>
        <c:crosses val="max"/>
        <c:crossBetween val="midCat"/>
        <c:dispUnits/>
      </c:valAx>
      <c:valAx>
        <c:axId val="11255361"/>
        <c:scaling>
          <c:orientation val="minMax"/>
          <c:max val="6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8707136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34189386"/>
        <c:axId val="39269019"/>
      </c:scatterChart>
      <c:valAx>
        <c:axId val="34189386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9269019"/>
        <c:crosses val="autoZero"/>
        <c:crossBetween val="midCat"/>
        <c:dispUnits/>
      </c:valAx>
      <c:valAx>
        <c:axId val="39269019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41893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57.9654401553874</c:v>
                </c:pt>
                <c:pt idx="1">
                  <c:v>54.58511765507859</c:v>
                </c:pt>
                <c:pt idx="2">
                  <c:v>51.10362658329785</c:v>
                </c:pt>
                <c:pt idx="3">
                  <c:v>42.86539495995639</c:v>
                </c:pt>
                <c:pt idx="4">
                  <c:v>37.00180727973604</c:v>
                </c:pt>
                <c:pt idx="5">
                  <c:v>29.61093432747427</c:v>
                </c:pt>
                <c:pt idx="6">
                  <c:v>22.090576959182812</c:v>
                </c:pt>
                <c:pt idx="7">
                  <c:v>15.040816808098635</c:v>
                </c:pt>
                <c:pt idx="8">
                  <c:v>8.916108050949388</c:v>
                </c:pt>
                <c:pt idx="9">
                  <c:v>4.281361258202774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141.87752918909513</c:v>
                </c:pt>
                <c:pt idx="1">
                  <c:v>412.9271371921425</c:v>
                </c:pt>
                <c:pt idx="2">
                  <c:v>751.7391471959515</c:v>
                </c:pt>
                <c:pt idx="3">
                  <c:v>1308.6613886397129</c:v>
                </c:pt>
                <c:pt idx="4">
                  <c:v>1660.1788490186652</c:v>
                </c:pt>
                <c:pt idx="5">
                  <c:v>1983.1090460535459</c:v>
                </c:pt>
                <c:pt idx="6">
                  <c:v>2303.921668025903</c:v>
                </c:pt>
                <c:pt idx="7">
                  <c:v>2621.5579274044735</c:v>
                </c:pt>
                <c:pt idx="8">
                  <c:v>2926.4887364079023</c:v>
                </c:pt>
                <c:pt idx="9">
                  <c:v>3215.5377324424016</c:v>
                </c:pt>
                <c:pt idx="10">
                  <c:v>3545.8794421961156</c:v>
                </c:pt>
              </c:numCache>
            </c:numRef>
          </c:yVal>
          <c:smooth val="0"/>
        </c:ser>
        <c:axId val="17876852"/>
        <c:axId val="26673941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57.9654401553874</c:v>
                </c:pt>
                <c:pt idx="1">
                  <c:v>54.58511765507859</c:v>
                </c:pt>
                <c:pt idx="2">
                  <c:v>51.10362658329785</c:v>
                </c:pt>
                <c:pt idx="3">
                  <c:v>42.86539495995639</c:v>
                </c:pt>
                <c:pt idx="4">
                  <c:v>37.00180727973604</c:v>
                </c:pt>
                <c:pt idx="5">
                  <c:v>29.61093432747427</c:v>
                </c:pt>
                <c:pt idx="6">
                  <c:v>22.090576959182812</c:v>
                </c:pt>
                <c:pt idx="7">
                  <c:v>15.040816808098635</c:v>
                </c:pt>
                <c:pt idx="8">
                  <c:v>8.916108050949388</c:v>
                </c:pt>
                <c:pt idx="9">
                  <c:v>4.281361258202774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80.50167862531067</c:v>
                </c:pt>
                <c:pt idx="1">
                  <c:v>220.63268887018728</c:v>
                </c:pt>
                <c:pt idx="2">
                  <c:v>376.04608344310395</c:v>
                </c:pt>
                <c:pt idx="3">
                  <c:v>549.1061406453838</c:v>
                </c:pt>
                <c:pt idx="4">
                  <c:v>601.3121721772659</c:v>
                </c:pt>
                <c:pt idx="5">
                  <c:v>574.805464933938</c:v>
                </c:pt>
                <c:pt idx="6">
                  <c:v>498.1922301284792</c:v>
                </c:pt>
                <c:pt idx="7">
                  <c:v>385.96956649654874</c:v>
                </c:pt>
                <c:pt idx="8">
                  <c:v>255.41380185475077</c:v>
                </c:pt>
                <c:pt idx="9">
                  <c:v>134.75896500651808</c:v>
                </c:pt>
                <c:pt idx="10">
                  <c:v>0</c:v>
                </c:pt>
              </c:numCache>
            </c:numRef>
          </c:yVal>
          <c:smooth val="0"/>
        </c:ser>
        <c:axId val="38738878"/>
        <c:axId val="13105583"/>
      </c:scatterChart>
      <c:valAx>
        <c:axId val="17876852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26673941"/>
        <c:crosses val="autoZero"/>
        <c:crossBetween val="midCat"/>
        <c:dispUnits/>
        <c:majorUnit val="5"/>
      </c:valAx>
      <c:valAx>
        <c:axId val="26673941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17876852"/>
        <c:crosses val="autoZero"/>
        <c:crossBetween val="midCat"/>
        <c:dispUnits/>
      </c:valAx>
      <c:valAx>
        <c:axId val="38738878"/>
        <c:scaling>
          <c:orientation val="minMax"/>
        </c:scaling>
        <c:axPos val="b"/>
        <c:delete val="1"/>
        <c:majorTickMark val="in"/>
        <c:minorTickMark val="none"/>
        <c:tickLblPos val="nextTo"/>
        <c:crossAx val="13105583"/>
        <c:crosses val="max"/>
        <c:crossBetween val="midCat"/>
        <c:dispUnits/>
      </c:valAx>
      <c:valAx>
        <c:axId val="13105583"/>
        <c:scaling>
          <c:orientation val="minMax"/>
          <c:max val="6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8738878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3447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90550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L22" sqref="L22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53"/>
      <c r="B2" s="153"/>
      <c r="C2" s="153"/>
      <c r="D2" s="95"/>
      <c r="E2" s="95"/>
      <c r="F2" s="95"/>
      <c r="G2" s="96"/>
      <c r="H2" s="154"/>
      <c r="I2" s="154"/>
      <c r="J2" s="154"/>
      <c r="K2" s="154"/>
      <c r="L2" s="154"/>
      <c r="M2" s="154"/>
      <c r="N2" s="14"/>
    </row>
    <row r="3" spans="1:14" ht="24.75">
      <c r="A3" s="153" t="s">
        <v>100</v>
      </c>
      <c r="B3" s="153"/>
      <c r="C3" s="153"/>
      <c r="D3" s="97"/>
      <c r="E3" s="97"/>
      <c r="F3" s="97"/>
      <c r="G3" s="98"/>
      <c r="H3" s="155"/>
      <c r="I3" s="155"/>
      <c r="J3" s="155"/>
      <c r="K3" s="155"/>
      <c r="L3" s="155"/>
      <c r="M3" s="155"/>
      <c r="N3" s="14"/>
    </row>
    <row r="4" spans="1:14" ht="24.75">
      <c r="A4" s="159" t="s">
        <v>101</v>
      </c>
      <c r="B4" s="159"/>
      <c r="C4" s="159"/>
      <c r="D4" s="99"/>
      <c r="E4" s="100"/>
      <c r="F4" s="100"/>
      <c r="G4" s="100"/>
      <c r="H4" s="5"/>
      <c r="I4" s="5"/>
      <c r="J4" s="150" t="s">
        <v>113</v>
      </c>
      <c r="K4" s="150"/>
      <c r="L4" s="151"/>
      <c r="M4" s="101"/>
      <c r="N4" s="17"/>
    </row>
    <row r="5" spans="1:14" ht="24.75">
      <c r="A5" s="5"/>
      <c r="B5" s="96"/>
      <c r="C5" s="96"/>
      <c r="D5" s="96"/>
      <c r="E5" s="96"/>
      <c r="F5" s="96"/>
      <c r="G5" s="102"/>
      <c r="H5" s="103"/>
      <c r="I5" s="103"/>
      <c r="J5" s="152" t="s">
        <v>114</v>
      </c>
      <c r="K5" s="152"/>
      <c r="L5" s="152"/>
      <c r="M5" s="101"/>
      <c r="N5" s="17"/>
    </row>
    <row r="6" spans="1:14" ht="24.75">
      <c r="A6" s="97"/>
      <c r="B6" s="104"/>
      <c r="C6" s="105"/>
      <c r="D6" s="105"/>
      <c r="E6" s="99"/>
      <c r="F6" s="99"/>
      <c r="G6" s="106"/>
      <c r="H6" s="106"/>
      <c r="I6" s="106"/>
      <c r="J6" s="152" t="s">
        <v>115</v>
      </c>
      <c r="K6" s="149"/>
      <c r="L6" s="149"/>
      <c r="M6" s="101"/>
      <c r="N6" s="17"/>
    </row>
    <row r="7" spans="1:14" ht="24.75">
      <c r="A7" s="107" t="s">
        <v>102</v>
      </c>
      <c r="B7" s="108">
        <v>240</v>
      </c>
      <c r="C7" s="105"/>
      <c r="D7" s="105"/>
      <c r="E7" s="99"/>
      <c r="F7" s="99"/>
      <c r="G7" s="106"/>
      <c r="H7" s="106"/>
      <c r="I7" s="106"/>
      <c r="J7" s="149"/>
      <c r="K7" s="149"/>
      <c r="L7" s="149"/>
      <c r="M7" s="101"/>
      <c r="N7" s="17"/>
    </row>
    <row r="8" spans="1:14" ht="24.75">
      <c r="A8" s="97"/>
      <c r="B8" s="104"/>
      <c r="C8" s="105"/>
      <c r="D8" s="105"/>
      <c r="E8" s="99"/>
      <c r="F8" s="99"/>
      <c r="G8" s="106"/>
      <c r="H8" s="106"/>
      <c r="I8" s="106"/>
      <c r="J8" s="152" t="s">
        <v>116</v>
      </c>
      <c r="K8" s="149"/>
      <c r="L8" s="149"/>
      <c r="M8" s="101"/>
      <c r="N8" s="17"/>
    </row>
    <row r="9" spans="1:14" ht="15.75">
      <c r="A9" s="104"/>
      <c r="B9" s="104"/>
      <c r="C9" s="105"/>
      <c r="D9" s="105"/>
      <c r="E9" s="99"/>
      <c r="F9" s="99"/>
      <c r="G9" s="106"/>
      <c r="H9" s="106"/>
      <c r="I9" s="106"/>
      <c r="J9" s="106"/>
      <c r="K9" s="106"/>
      <c r="L9" s="106"/>
      <c r="M9" s="101"/>
      <c r="N9" s="17"/>
    </row>
    <row r="10" spans="1:14" ht="15.75" hidden="1">
      <c r="A10" s="109"/>
      <c r="B10" s="109"/>
      <c r="C10" s="110"/>
      <c r="D10" s="110"/>
      <c r="E10" s="110"/>
      <c r="F10" s="110"/>
      <c r="G10" s="103"/>
      <c r="H10" s="111"/>
      <c r="I10" s="111"/>
      <c r="J10" s="111"/>
      <c r="K10" s="111"/>
      <c r="L10" s="111"/>
      <c r="M10" s="18"/>
      <c r="N10" s="14"/>
    </row>
    <row r="11" spans="1:14" ht="15.75" hidden="1">
      <c r="A11" s="5"/>
      <c r="B11" s="5"/>
      <c r="C11" s="109"/>
      <c r="D11" s="109"/>
      <c r="E11" s="109"/>
      <c r="F11" s="109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09"/>
      <c r="C12" s="109"/>
      <c r="D12" s="28"/>
      <c r="E12" s="109"/>
      <c r="F12" s="109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2"/>
      <c r="C14" s="112"/>
      <c r="D14" s="112"/>
      <c r="E14" s="112"/>
      <c r="F14" s="112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3"/>
      <c r="C15" s="113"/>
      <c r="D15" s="113"/>
      <c r="E15" s="113"/>
      <c r="F15" s="114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5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6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7"/>
      <c r="B22" s="117"/>
      <c r="C22" s="117"/>
      <c r="D22" s="117"/>
      <c r="E22" s="118"/>
      <c r="F22" s="55" t="s">
        <v>11</v>
      </c>
      <c r="G22" s="55" t="s">
        <v>12</v>
      </c>
      <c r="H22" s="55" t="s">
        <v>11</v>
      </c>
      <c r="I22" s="119"/>
      <c r="J22" s="119"/>
      <c r="K22" s="120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19"/>
      <c r="E23" s="121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2"/>
      <c r="B25" s="36"/>
      <c r="C25" s="36"/>
      <c r="D25" s="36"/>
      <c r="E25" s="123"/>
      <c r="F25" s="36"/>
      <c r="G25" s="36"/>
      <c r="H25" s="36"/>
      <c r="I25" s="36"/>
      <c r="J25" s="36"/>
      <c r="K25" s="124"/>
      <c r="L25" s="104"/>
      <c r="M25" s="104"/>
      <c r="N25" s="27"/>
    </row>
    <row r="26" spans="1:55" ht="15" customHeight="1" thickTop="1">
      <c r="A26" s="83">
        <v>2</v>
      </c>
      <c r="B26" s="125">
        <v>5.36</v>
      </c>
      <c r="C26" s="126">
        <v>1556</v>
      </c>
      <c r="D26" s="127">
        <v>6.6</v>
      </c>
      <c r="E26" s="128">
        <v>25200</v>
      </c>
      <c r="F26" s="84">
        <v>5.585729495633666</v>
      </c>
      <c r="G26" s="84">
        <v>122.80813592243094</v>
      </c>
      <c r="H26" s="85">
        <v>1605.1221406842267</v>
      </c>
      <c r="I26" s="86">
        <v>80.50167862531067</v>
      </c>
      <c r="J26" s="87">
        <v>0.10791109735296336</v>
      </c>
      <c r="K26" s="86">
        <v>5.015299246385989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5">
        <v>15.6</v>
      </c>
      <c r="C27" s="126">
        <v>1557</v>
      </c>
      <c r="D27" s="127">
        <v>6.6</v>
      </c>
      <c r="E27" s="128">
        <v>25170</v>
      </c>
      <c r="F27" s="84">
        <v>16.25697390520246</v>
      </c>
      <c r="G27" s="84">
        <v>115.64643570991228</v>
      </c>
      <c r="H27" s="85">
        <v>1606.153710183381</v>
      </c>
      <c r="I27" s="86">
        <v>220.63268887018728</v>
      </c>
      <c r="J27" s="87">
        <v>0.29575427462491594</v>
      </c>
      <c r="K27" s="86">
        <v>13.736710718988206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5">
        <v>28.4</v>
      </c>
      <c r="C28" s="126">
        <v>1570</v>
      </c>
      <c r="D28" s="127">
        <v>6.67</v>
      </c>
      <c r="E28" s="128">
        <v>25020</v>
      </c>
      <c r="F28" s="84">
        <v>29.59602941716345</v>
      </c>
      <c r="G28" s="84">
        <v>108.27039530359716</v>
      </c>
      <c r="H28" s="85">
        <v>1619.5641136723882</v>
      </c>
      <c r="I28" s="86">
        <v>376.04608344310395</v>
      </c>
      <c r="J28" s="87">
        <v>0.5040832217735978</v>
      </c>
      <c r="K28" s="86">
        <v>23.218968626713597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5">
        <v>49.44</v>
      </c>
      <c r="C29" s="126">
        <v>1580</v>
      </c>
      <c r="D29" s="127">
        <v>6.7</v>
      </c>
      <c r="E29" s="128">
        <v>25050</v>
      </c>
      <c r="F29" s="84">
        <v>51.52210191494933</v>
      </c>
      <c r="G29" s="84">
        <v>90.81651474567032</v>
      </c>
      <c r="H29" s="85">
        <v>1629.879808663932</v>
      </c>
      <c r="I29" s="86">
        <v>549.1061406453838</v>
      </c>
      <c r="J29" s="87">
        <v>0.7360672126613723</v>
      </c>
      <c r="K29" s="86">
        <v>33.68997748953678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5">
        <v>62.72</v>
      </c>
      <c r="C30" s="126">
        <v>1560</v>
      </c>
      <c r="D30" s="127">
        <v>6.61</v>
      </c>
      <c r="E30" s="128">
        <v>25140</v>
      </c>
      <c r="F30" s="84">
        <v>65.36137200860887</v>
      </c>
      <c r="G30" s="84">
        <v>78.3936594909662</v>
      </c>
      <c r="H30" s="85">
        <v>1609.2484186808442</v>
      </c>
      <c r="I30" s="86">
        <v>601.3121721772659</v>
      </c>
      <c r="J30" s="87">
        <v>0.8060484881732787</v>
      </c>
      <c r="K30" s="86">
        <v>37.366025356742746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5">
        <v>74.92</v>
      </c>
      <c r="C31" s="126">
        <v>1512</v>
      </c>
      <c r="D31" s="127">
        <v>6.39</v>
      </c>
      <c r="E31" s="128">
        <v>25770</v>
      </c>
      <c r="F31" s="84">
        <v>78.07515929344669</v>
      </c>
      <c r="G31" s="84">
        <v>62.73503035481837</v>
      </c>
      <c r="H31" s="85">
        <v>1559.7330827214337</v>
      </c>
      <c r="I31" s="86">
        <v>574.805464933938</v>
      </c>
      <c r="J31" s="87">
        <v>0.7705167090267265</v>
      </c>
      <c r="K31" s="86">
        <v>36.85280970837736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5">
        <v>87.04</v>
      </c>
      <c r="C32" s="126">
        <v>1432</v>
      </c>
      <c r="D32" s="127">
        <v>6.02</v>
      </c>
      <c r="E32" s="128">
        <v>26790</v>
      </c>
      <c r="F32" s="84">
        <v>90.70557748133476</v>
      </c>
      <c r="G32" s="84">
        <v>46.80206982877715</v>
      </c>
      <c r="H32" s="85">
        <v>1477.2075227890828</v>
      </c>
      <c r="I32" s="86">
        <v>498.1922301284792</v>
      </c>
      <c r="J32" s="87">
        <v>0.6678180028531893</v>
      </c>
      <c r="K32" s="86">
        <v>33.725270311909426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5">
        <v>99.04</v>
      </c>
      <c r="C33" s="126">
        <v>1332</v>
      </c>
      <c r="D33" s="127">
        <v>5.59</v>
      </c>
      <c r="E33" s="128">
        <v>28080</v>
      </c>
      <c r="F33" s="84">
        <v>103.21094202379818</v>
      </c>
      <c r="G33" s="84">
        <v>31.86613730529372</v>
      </c>
      <c r="H33" s="85">
        <v>1374.050572873644</v>
      </c>
      <c r="I33" s="86">
        <v>385.96956649654874</v>
      </c>
      <c r="J33" s="87">
        <v>0.5173854778774112</v>
      </c>
      <c r="K33" s="86">
        <v>28.089909797813682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5">
        <v>110.56</v>
      </c>
      <c r="C34" s="126">
        <v>1222</v>
      </c>
      <c r="D34" s="127">
        <v>5.1</v>
      </c>
      <c r="E34" s="128">
        <v>29670</v>
      </c>
      <c r="F34" s="84">
        <v>115.21609198456308</v>
      </c>
      <c r="G34" s="84">
        <v>18.89005942997752</v>
      </c>
      <c r="H34" s="85">
        <v>1260.5779279666613</v>
      </c>
      <c r="I34" s="86">
        <v>255.41380185475077</v>
      </c>
      <c r="J34" s="87">
        <v>0.3423777504755372</v>
      </c>
      <c r="K34" s="86">
        <v>20.261643186688076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5">
        <v>121.48</v>
      </c>
      <c r="C35" s="126">
        <v>1140</v>
      </c>
      <c r="D35" s="127">
        <v>4.72</v>
      </c>
      <c r="E35" s="128">
        <v>30150</v>
      </c>
      <c r="F35" s="84">
        <v>126.5959737182048</v>
      </c>
      <c r="G35" s="84">
        <v>9.070680631785539</v>
      </c>
      <c r="H35" s="85">
        <v>1175.9892290360015</v>
      </c>
      <c r="I35" s="86">
        <v>134.75896500651808</v>
      </c>
      <c r="J35" s="87">
        <v>0.18064204424466232</v>
      </c>
      <c r="K35" s="86">
        <v>11.45920061844313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5">
        <v>133.96</v>
      </c>
      <c r="C36" s="126">
        <v>1071</v>
      </c>
      <c r="D36" s="127">
        <v>4.43</v>
      </c>
      <c r="E36" s="128">
        <v>31620</v>
      </c>
      <c r="F36" s="84">
        <v>139.60155284236677</v>
      </c>
      <c r="G36" s="84">
        <v>0</v>
      </c>
      <c r="H36" s="85">
        <v>1104.8109335943489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29"/>
      <c r="C37" s="130"/>
      <c r="D37" s="131"/>
      <c r="E37" s="132"/>
      <c r="F37" s="130" t="s">
        <v>99</v>
      </c>
      <c r="G37" s="133">
        <v>602.3</v>
      </c>
      <c r="H37" s="134"/>
      <c r="I37" s="135"/>
      <c r="J37" s="136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7"/>
      <c r="G38" s="137"/>
      <c r="H38" s="5"/>
      <c r="I38" s="137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09"/>
      <c r="E39" s="138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0.5947162439576722</v>
      </c>
      <c r="BD41" s="5">
        <f aca="true" t="shared" si="0" ref="BD41:BD50">IF(ISERR(($BE$21*0.4912-B26*0.03607)/($BE$21*0.4912)),0,($BE$21*0.4912-B26*0.03607)/($BE$21*0.4912))</f>
        <v>0.9861720868511205</v>
      </c>
      <c r="BF41">
        <f aca="true" t="shared" si="1" ref="BF41:BF50">(I26*63025)/(746*E26)</f>
        <v>0.26988479804248083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39"/>
      <c r="M42" s="5"/>
      <c r="BA42" s="5">
        <f>COUNT(B28:B$36)</f>
        <v>9</v>
      </c>
      <c r="BB42" s="5">
        <f>(0.5719*BD42-0.582)/(BD42-1.0165)</f>
        <v>0.5835952172221252</v>
      </c>
      <c r="BD42" s="5">
        <f t="shared" si="0"/>
        <v>0.959754581133858</v>
      </c>
      <c r="BF42">
        <f t="shared" si="1"/>
        <v>0.7405607134777643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0.5831184561802636</v>
      </c>
      <c r="BD43" s="5">
        <f t="shared" si="0"/>
        <v>0.9267326989872802</v>
      </c>
      <c r="BF43">
        <f t="shared" si="1"/>
        <v>1.269777979707474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39"/>
      <c r="N44" s="30"/>
      <c r="BA44" s="5">
        <f>COUNT(B30:B$36)</f>
        <v>7</v>
      </c>
      <c r="BB44" s="5">
        <f>(0.5687*BD44-0.5785)/(BD44-1.0146)</f>
        <v>0.5792312091818695</v>
      </c>
      <c r="BD44" s="5">
        <f t="shared" si="0"/>
        <v>0.8724529802088427</v>
      </c>
      <c r="BF44">
        <f t="shared" si="1"/>
        <v>1.8519215999194807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7"/>
      <c r="C45" s="137"/>
      <c r="D45" s="137"/>
      <c r="E45" s="137"/>
      <c r="F45" s="137"/>
      <c r="G45" s="137"/>
      <c r="H45" s="137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0.5798038180282569</v>
      </c>
      <c r="BD45" s="5">
        <f t="shared" si="0"/>
        <v>0.838192777481768</v>
      </c>
      <c r="BF45">
        <f t="shared" si="1"/>
        <v>2.02073213870807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7"/>
      <c r="C46" s="137"/>
      <c r="D46" s="137"/>
      <c r="E46" s="137"/>
      <c r="F46" s="137"/>
      <c r="G46" s="137"/>
      <c r="H46" s="137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0.5778419565610873</v>
      </c>
      <c r="BD46" s="5">
        <f t="shared" si="0"/>
        <v>0.8067187960608108</v>
      </c>
      <c r="BF46">
        <f t="shared" si="1"/>
        <v>1.8844321143348635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0.5759262314574013</v>
      </c>
      <c r="BD47" s="5">
        <f t="shared" si="0"/>
        <v>0.7754512014032698</v>
      </c>
      <c r="BF47">
        <f t="shared" si="1"/>
        <v>1.5710798667346866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0.5743842036467749</v>
      </c>
      <c r="BD48" s="5">
        <f t="shared" si="0"/>
        <v>0.7444931868908529</v>
      </c>
      <c r="BF48">
        <f t="shared" si="1"/>
        <v>1.161261386866946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0.5729409065546244</v>
      </c>
      <c r="BD49" s="5">
        <f t="shared" si="0"/>
        <v>0.7147734929589328</v>
      </c>
      <c r="BF49">
        <f t="shared" si="1"/>
        <v>0.7272786560067656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0.590562343691854</v>
      </c>
      <c r="BD50" s="5">
        <f t="shared" si="0"/>
        <v>0.6866016997526334</v>
      </c>
      <c r="BF50">
        <f t="shared" si="1"/>
        <v>0.3776107740802601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63" t="s">
        <v>98</v>
      </c>
      <c r="B55" s="164"/>
      <c r="C55" s="164"/>
      <c r="D55" s="164"/>
      <c r="E55" s="164"/>
      <c r="F55" s="69" t="s">
        <v>11</v>
      </c>
      <c r="G55" s="55" t="s">
        <v>12</v>
      </c>
      <c r="H55" s="55" t="s">
        <v>11</v>
      </c>
      <c r="I55" s="119"/>
      <c r="J55" s="119"/>
      <c r="K55" s="120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0"/>
      <c r="E56" s="141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2">
        <f>AIRFLOW!B26*25.4</f>
        <v>136.144</v>
      </c>
      <c r="C58" s="143">
        <f>AIRFLOW!C26</f>
        <v>1556</v>
      </c>
      <c r="D58" s="144">
        <f>AIRFLOW!D26</f>
        <v>6.6</v>
      </c>
      <c r="E58" s="145">
        <f>AIRFLOW!E26</f>
        <v>25200</v>
      </c>
      <c r="F58" s="74">
        <f>25.4*AIRFLOW!F26</f>
        <v>141.87752918909513</v>
      </c>
      <c r="G58" s="75">
        <f>AIRFLOW!G26*0.472</f>
        <v>57.9654401553874</v>
      </c>
      <c r="H58" s="74">
        <f>AIRFLOW!H26</f>
        <v>1605.1221406842267</v>
      </c>
      <c r="I58" s="75">
        <f>AIRFLOW!I26</f>
        <v>80.50167862531067</v>
      </c>
      <c r="J58" s="76">
        <f>AIRFLOW!J26</f>
        <v>0.10791109735296336</v>
      </c>
      <c r="K58" s="77">
        <f>AIRFLOW!K26</f>
        <v>5.015299246385989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2">
        <f>AIRFLOW!B27*25.4</f>
        <v>396.23999999999995</v>
      </c>
      <c r="C59" s="143">
        <f>AIRFLOW!C27</f>
        <v>1557</v>
      </c>
      <c r="D59" s="144">
        <f>AIRFLOW!D27</f>
        <v>6.6</v>
      </c>
      <c r="E59" s="145">
        <f>AIRFLOW!E27</f>
        <v>25170</v>
      </c>
      <c r="F59" s="74">
        <f>25.4*AIRFLOW!F27</f>
        <v>412.9271371921425</v>
      </c>
      <c r="G59" s="75">
        <f>AIRFLOW!G27*0.472</f>
        <v>54.58511765507859</v>
      </c>
      <c r="H59" s="74">
        <f>AIRFLOW!H27</f>
        <v>1606.153710183381</v>
      </c>
      <c r="I59" s="75">
        <f>AIRFLOW!I27</f>
        <v>220.63268887018728</v>
      </c>
      <c r="J59" s="76">
        <f>AIRFLOW!J27</f>
        <v>0.29575427462491594</v>
      </c>
      <c r="K59" s="77">
        <f>AIRFLOW!K27</f>
        <v>13.736710718988206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2">
        <f>AIRFLOW!B28*25.4</f>
        <v>721.3599999999999</v>
      </c>
      <c r="C60" s="143">
        <f>AIRFLOW!C28</f>
        <v>1570</v>
      </c>
      <c r="D60" s="144">
        <f>AIRFLOW!D28</f>
        <v>6.67</v>
      </c>
      <c r="E60" s="145">
        <f>AIRFLOW!E28</f>
        <v>25020</v>
      </c>
      <c r="F60" s="74">
        <f>25.4*AIRFLOW!F28</f>
        <v>751.7391471959515</v>
      </c>
      <c r="G60" s="75">
        <f>AIRFLOW!G28*0.472</f>
        <v>51.10362658329785</v>
      </c>
      <c r="H60" s="74">
        <f>AIRFLOW!H28</f>
        <v>1619.5641136723882</v>
      </c>
      <c r="I60" s="75">
        <f>AIRFLOW!I28</f>
        <v>376.04608344310395</v>
      </c>
      <c r="J60" s="76">
        <f>AIRFLOW!J28</f>
        <v>0.5040832217735978</v>
      </c>
      <c r="K60" s="77">
        <f>AIRFLOW!K28</f>
        <v>23.218968626713597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2">
        <f>AIRFLOW!B29*25.4</f>
        <v>1255.7759999999998</v>
      </c>
      <c r="C61" s="143">
        <f>AIRFLOW!C29</f>
        <v>1580</v>
      </c>
      <c r="D61" s="144">
        <f>AIRFLOW!D29</f>
        <v>6.7</v>
      </c>
      <c r="E61" s="145">
        <f>AIRFLOW!E29</f>
        <v>25050</v>
      </c>
      <c r="F61" s="74">
        <f>25.4*AIRFLOW!F29</f>
        <v>1308.6613886397129</v>
      </c>
      <c r="G61" s="75">
        <f>AIRFLOW!G29*0.472</f>
        <v>42.86539495995639</v>
      </c>
      <c r="H61" s="74">
        <f>AIRFLOW!H29</f>
        <v>1629.879808663932</v>
      </c>
      <c r="I61" s="75">
        <f>AIRFLOW!I29</f>
        <v>549.1061406453838</v>
      </c>
      <c r="J61" s="76">
        <f>AIRFLOW!J29</f>
        <v>0.7360672126613723</v>
      </c>
      <c r="K61" s="77">
        <f>AIRFLOW!K29</f>
        <v>33.68997748953678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2">
        <f>AIRFLOW!B30*25.4</f>
        <v>1593.088</v>
      </c>
      <c r="C62" s="143">
        <f>AIRFLOW!C30</f>
        <v>1560</v>
      </c>
      <c r="D62" s="144">
        <f>AIRFLOW!D30</f>
        <v>6.61</v>
      </c>
      <c r="E62" s="145">
        <f>AIRFLOW!E30</f>
        <v>25140</v>
      </c>
      <c r="F62" s="74">
        <f>25.4*AIRFLOW!F30</f>
        <v>1660.1788490186652</v>
      </c>
      <c r="G62" s="75">
        <f>AIRFLOW!G30*0.472</f>
        <v>37.00180727973604</v>
      </c>
      <c r="H62" s="74">
        <f>AIRFLOW!H30</f>
        <v>1609.2484186808442</v>
      </c>
      <c r="I62" s="75">
        <f>AIRFLOW!I30</f>
        <v>601.3121721772659</v>
      </c>
      <c r="J62" s="76">
        <f>AIRFLOW!J30</f>
        <v>0.8060484881732787</v>
      </c>
      <c r="K62" s="77">
        <f>AIRFLOW!K30</f>
        <v>37.366025356742746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2">
        <f>AIRFLOW!B31*25.4</f>
        <v>1902.9679999999998</v>
      </c>
      <c r="C63" s="143">
        <f>AIRFLOW!C31</f>
        <v>1512</v>
      </c>
      <c r="D63" s="144">
        <f>AIRFLOW!D31</f>
        <v>6.39</v>
      </c>
      <c r="E63" s="145">
        <f>AIRFLOW!E31</f>
        <v>25770</v>
      </c>
      <c r="F63" s="74">
        <f>25.4*AIRFLOW!F31</f>
        <v>1983.1090460535459</v>
      </c>
      <c r="G63" s="75">
        <f>AIRFLOW!G31*0.472</f>
        <v>29.61093432747427</v>
      </c>
      <c r="H63" s="74">
        <f>AIRFLOW!H31</f>
        <v>1559.7330827214337</v>
      </c>
      <c r="I63" s="75">
        <f>AIRFLOW!I31</f>
        <v>574.805464933938</v>
      </c>
      <c r="J63" s="76">
        <f>AIRFLOW!J31</f>
        <v>0.7705167090267265</v>
      </c>
      <c r="K63" s="77">
        <f>AIRFLOW!K31</f>
        <v>36.85280970837736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2">
        <f>AIRFLOW!B32*25.4</f>
        <v>2210.8160000000003</v>
      </c>
      <c r="C64" s="143">
        <f>AIRFLOW!C32</f>
        <v>1432</v>
      </c>
      <c r="D64" s="144">
        <f>AIRFLOW!D32</f>
        <v>6.02</v>
      </c>
      <c r="E64" s="145">
        <f>AIRFLOW!E32</f>
        <v>26790</v>
      </c>
      <c r="F64" s="74">
        <f>25.4*AIRFLOW!F32</f>
        <v>2303.921668025903</v>
      </c>
      <c r="G64" s="75">
        <f>AIRFLOW!G32*0.472</f>
        <v>22.090576959182812</v>
      </c>
      <c r="H64" s="74">
        <f>AIRFLOW!H32</f>
        <v>1477.2075227890828</v>
      </c>
      <c r="I64" s="75">
        <f>AIRFLOW!I32</f>
        <v>498.1922301284792</v>
      </c>
      <c r="J64" s="76">
        <f>AIRFLOW!J32</f>
        <v>0.6678180028531893</v>
      </c>
      <c r="K64" s="77">
        <f>AIRFLOW!K32</f>
        <v>33.725270311909426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2">
        <f>AIRFLOW!B33*25.4</f>
        <v>2515.616</v>
      </c>
      <c r="C65" s="143">
        <f>AIRFLOW!C33</f>
        <v>1332</v>
      </c>
      <c r="D65" s="144">
        <f>AIRFLOW!D33</f>
        <v>5.59</v>
      </c>
      <c r="E65" s="145">
        <f>AIRFLOW!E33</f>
        <v>28080</v>
      </c>
      <c r="F65" s="74">
        <f>25.4*AIRFLOW!F33</f>
        <v>2621.5579274044735</v>
      </c>
      <c r="G65" s="75">
        <f>AIRFLOW!G33*0.472</f>
        <v>15.040816808098635</v>
      </c>
      <c r="H65" s="74">
        <f>AIRFLOW!H33</f>
        <v>1374.050572873644</v>
      </c>
      <c r="I65" s="75">
        <f>AIRFLOW!I33</f>
        <v>385.96956649654874</v>
      </c>
      <c r="J65" s="76">
        <f>AIRFLOW!J33</f>
        <v>0.5173854778774112</v>
      </c>
      <c r="K65" s="77">
        <f>AIRFLOW!K33</f>
        <v>28.089909797813682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2">
        <f>AIRFLOW!B34*25.4</f>
        <v>2808.2239999999997</v>
      </c>
      <c r="C66" s="143">
        <f>AIRFLOW!C34</f>
        <v>1222</v>
      </c>
      <c r="D66" s="144">
        <f>AIRFLOW!D34</f>
        <v>5.1</v>
      </c>
      <c r="E66" s="145">
        <f>AIRFLOW!E34</f>
        <v>29670</v>
      </c>
      <c r="F66" s="74">
        <f>25.4*AIRFLOW!F34</f>
        <v>2926.4887364079023</v>
      </c>
      <c r="G66" s="75">
        <f>AIRFLOW!G34*0.472</f>
        <v>8.916108050949388</v>
      </c>
      <c r="H66" s="74">
        <f>AIRFLOW!H34</f>
        <v>1260.5779279666613</v>
      </c>
      <c r="I66" s="75">
        <f>AIRFLOW!I34</f>
        <v>255.41380185475077</v>
      </c>
      <c r="J66" s="76">
        <f>AIRFLOW!J34</f>
        <v>0.3423777504755372</v>
      </c>
      <c r="K66" s="77">
        <f>AIRFLOW!K34</f>
        <v>20.261643186688076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2">
        <f>AIRFLOW!B35*25.4</f>
        <v>3085.592</v>
      </c>
      <c r="C67" s="143">
        <f>AIRFLOW!C35</f>
        <v>1140</v>
      </c>
      <c r="D67" s="144">
        <f>AIRFLOW!D35</f>
        <v>4.72</v>
      </c>
      <c r="E67" s="145">
        <f>AIRFLOW!E35</f>
        <v>30150</v>
      </c>
      <c r="F67" s="74">
        <f>25.4*AIRFLOW!F35</f>
        <v>3215.5377324424016</v>
      </c>
      <c r="G67" s="75">
        <f>AIRFLOW!G35*0.472</f>
        <v>4.281361258202774</v>
      </c>
      <c r="H67" s="74">
        <f>AIRFLOW!H35</f>
        <v>1175.9892290360015</v>
      </c>
      <c r="I67" s="75">
        <f>AIRFLOW!I35</f>
        <v>134.75896500651808</v>
      </c>
      <c r="J67" s="76">
        <f>AIRFLOW!J35</f>
        <v>0.18064204424466232</v>
      </c>
      <c r="K67" s="77">
        <f>AIRFLOW!K35</f>
        <v>11.45920061844313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2">
        <f>AIRFLOW!B36*25.4</f>
        <v>3402.584</v>
      </c>
      <c r="C68" s="143">
        <f>AIRFLOW!C36</f>
        <v>1071</v>
      </c>
      <c r="D68" s="144">
        <f>AIRFLOW!D36</f>
        <v>4.43</v>
      </c>
      <c r="E68" s="145">
        <f>AIRFLOW!E36</f>
        <v>31620</v>
      </c>
      <c r="F68" s="74">
        <f>25.4*AIRFLOW!F36</f>
        <v>3545.8794421961156</v>
      </c>
      <c r="G68" s="75">
        <f>AIRFLOW!G36*0.472</f>
        <v>0</v>
      </c>
      <c r="H68" s="74">
        <f>AIRFLOW!H36</f>
        <v>1104.8109335943489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29"/>
      <c r="C69" s="146"/>
      <c r="D69" s="131"/>
      <c r="E69" s="132"/>
      <c r="F69" s="130" t="s">
        <v>99</v>
      </c>
      <c r="G69" s="133">
        <f>G37</f>
        <v>602.3</v>
      </c>
      <c r="H69" s="134"/>
      <c r="I69" s="135"/>
      <c r="J69" s="136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57"/>
      <c r="B71" s="157"/>
      <c r="C71" s="157"/>
      <c r="D71" s="157"/>
      <c r="E71" s="158"/>
      <c r="F71" s="69" t="s">
        <v>11</v>
      </c>
      <c r="G71" s="55" t="s">
        <v>12</v>
      </c>
      <c r="H71" s="55" t="s">
        <v>11</v>
      </c>
      <c r="I71" s="119"/>
      <c r="J71" s="119"/>
      <c r="K71" s="120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0"/>
      <c r="E72" s="141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7">
        <f>AIRFLOW!B26*(0.07355)/(0.2952998)</f>
        <v>1.3350093701384154</v>
      </c>
      <c r="C74" s="143">
        <f>AIRFLOW!C26</f>
        <v>1556</v>
      </c>
      <c r="D74" s="144">
        <f>AIRFLOW!D26</f>
        <v>6.6</v>
      </c>
      <c r="E74" s="148">
        <f>AIRFLOW!E26</f>
        <v>25200</v>
      </c>
      <c r="F74" s="80">
        <f>AIRFLOW!F26*(0.07355/0.2952998)</f>
        <v>1.3912315700987816</v>
      </c>
      <c r="G74" s="80">
        <f>AIRFLOW!G26*0.472*(0.001*3600)</f>
        <v>208.67558455939465</v>
      </c>
      <c r="H74" s="79">
        <f>AIRFLOW!H26</f>
        <v>1605.1221406842267</v>
      </c>
      <c r="I74" s="81">
        <f>AIRFLOW!I26</f>
        <v>80.50167862531067</v>
      </c>
      <c r="J74" s="82">
        <f>AIRFLOW!J26</f>
        <v>0.10791109735296336</v>
      </c>
      <c r="K74" s="80">
        <f>AIRFLOW!K26</f>
        <v>5.015299246385989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7">
        <f>AIRFLOW!B27*(0.07355)/(0.2952998)</f>
        <v>3.885475032492403</v>
      </c>
      <c r="C75" s="143">
        <f>AIRFLOW!C27</f>
        <v>1557</v>
      </c>
      <c r="D75" s="144">
        <f>AIRFLOW!D27</f>
        <v>6.6</v>
      </c>
      <c r="E75" s="148">
        <f>AIRFLOW!E27</f>
        <v>25170</v>
      </c>
      <c r="F75" s="80">
        <f>AIRFLOW!F27*(0.07355/0.2952998)</f>
        <v>4.049106808496454</v>
      </c>
      <c r="G75" s="80">
        <f>AIRFLOW!G27*0.472*(0.001*3600)</f>
        <v>196.50642355828293</v>
      </c>
      <c r="H75" s="79">
        <f>AIRFLOW!H27</f>
        <v>1606.153710183381</v>
      </c>
      <c r="I75" s="81">
        <f>AIRFLOW!I27</f>
        <v>220.63268887018728</v>
      </c>
      <c r="J75" s="82">
        <f>AIRFLOW!J27</f>
        <v>0.29575427462491594</v>
      </c>
      <c r="K75" s="80">
        <f>AIRFLOW!K27</f>
        <v>13.736710718988206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7">
        <f>AIRFLOW!B28*(0.07355)/(0.2952998)</f>
        <v>7.073557110434887</v>
      </c>
      <c r="C76" s="143">
        <f>AIRFLOW!C28</f>
        <v>1570</v>
      </c>
      <c r="D76" s="144">
        <f>AIRFLOW!D28</f>
        <v>6.67</v>
      </c>
      <c r="E76" s="148">
        <f>AIRFLOW!E28</f>
        <v>25020</v>
      </c>
      <c r="F76" s="80">
        <f>AIRFLOW!F28*(0.07355/0.2952998)</f>
        <v>7.371450856493543</v>
      </c>
      <c r="G76" s="80">
        <f>AIRFLOW!G28*0.472*(0.001*3600)</f>
        <v>183.97305569987228</v>
      </c>
      <c r="H76" s="79">
        <f>AIRFLOW!H28</f>
        <v>1619.5641136723882</v>
      </c>
      <c r="I76" s="81">
        <f>AIRFLOW!I28</f>
        <v>376.04608344310395</v>
      </c>
      <c r="J76" s="82">
        <f>AIRFLOW!J28</f>
        <v>0.5040832217735978</v>
      </c>
      <c r="K76" s="80">
        <f>AIRFLOW!K28</f>
        <v>23.218968626713597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7">
        <f>AIRFLOW!B29*(0.07355)/(0.2952998)</f>
        <v>12.313967026052845</v>
      </c>
      <c r="C77" s="143">
        <f>AIRFLOW!C29</f>
        <v>1580</v>
      </c>
      <c r="D77" s="144">
        <f>AIRFLOW!D29</f>
        <v>6.7</v>
      </c>
      <c r="E77" s="148">
        <f>AIRFLOW!E29</f>
        <v>25050</v>
      </c>
      <c r="F77" s="80">
        <f>AIRFLOW!F29*(0.07355/0.2952998)</f>
        <v>12.83255388538876</v>
      </c>
      <c r="G77" s="80">
        <f>AIRFLOW!G29*0.472*(0.001*3600)</f>
        <v>154.315421855843</v>
      </c>
      <c r="H77" s="79">
        <f>AIRFLOW!H29</f>
        <v>1629.879808663932</v>
      </c>
      <c r="I77" s="81">
        <f>AIRFLOW!I29</f>
        <v>549.1061406453838</v>
      </c>
      <c r="J77" s="82">
        <f>AIRFLOW!J29</f>
        <v>0.7360672126613723</v>
      </c>
      <c r="K77" s="80">
        <f>AIRFLOW!K29</f>
        <v>33.68997748953678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7">
        <f>AIRFLOW!B30*(0.07355)/(0.2952998)</f>
        <v>15.621602181918174</v>
      </c>
      <c r="C78" s="143">
        <f>AIRFLOW!C30</f>
        <v>1560</v>
      </c>
      <c r="D78" s="144">
        <f>AIRFLOW!D30</f>
        <v>6.61</v>
      </c>
      <c r="E78" s="148">
        <f>AIRFLOW!E30</f>
        <v>25140</v>
      </c>
      <c r="F78" s="80">
        <f>AIRFLOW!F30*(0.07355/0.2952998)</f>
        <v>16.279485835185742</v>
      </c>
      <c r="G78" s="80">
        <f>AIRFLOW!G30*0.472*(0.001*3600)</f>
        <v>133.20650620704976</v>
      </c>
      <c r="H78" s="79">
        <f>AIRFLOW!H30</f>
        <v>1609.2484186808442</v>
      </c>
      <c r="I78" s="81">
        <f>AIRFLOW!I30</f>
        <v>601.3121721772659</v>
      </c>
      <c r="J78" s="82">
        <f>AIRFLOW!J30</f>
        <v>0.8060484881732787</v>
      </c>
      <c r="K78" s="80">
        <f>AIRFLOW!K30</f>
        <v>37.366025356742746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7">
        <f>AIRFLOW!B31*(0.07355)/(0.2952998)</f>
        <v>18.660242912457104</v>
      </c>
      <c r="C79" s="143">
        <f>AIRFLOW!C31</f>
        <v>1512</v>
      </c>
      <c r="D79" s="144">
        <f>AIRFLOW!D31</f>
        <v>6.39</v>
      </c>
      <c r="E79" s="148">
        <f>AIRFLOW!E31</f>
        <v>25770</v>
      </c>
      <c r="F79" s="80">
        <f>AIRFLOW!F31*(0.07355/0.2952998)</f>
        <v>19.446095005932968</v>
      </c>
      <c r="G79" s="80">
        <f>AIRFLOW!G31*0.472*(0.001*3600)</f>
        <v>106.59936357890737</v>
      </c>
      <c r="H79" s="79">
        <f>AIRFLOW!H31</f>
        <v>1559.7330827214337</v>
      </c>
      <c r="I79" s="81">
        <f>AIRFLOW!I31</f>
        <v>574.805464933938</v>
      </c>
      <c r="J79" s="82">
        <f>AIRFLOW!J31</f>
        <v>0.7705167090267265</v>
      </c>
      <c r="K79" s="80">
        <f>AIRFLOW!K31</f>
        <v>36.85280970837736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7">
        <f>AIRFLOW!B32*(0.07355)/(0.2952998)</f>
        <v>21.678958130008898</v>
      </c>
      <c r="C80" s="143">
        <f>AIRFLOW!C32</f>
        <v>1432</v>
      </c>
      <c r="D80" s="144">
        <f>AIRFLOW!D32</f>
        <v>6.02</v>
      </c>
      <c r="E80" s="148">
        <f>AIRFLOW!E32</f>
        <v>26790</v>
      </c>
      <c r="F80" s="80">
        <f>AIRFLOW!F32*(0.07355/0.2952998)</f>
        <v>22.591939526380212</v>
      </c>
      <c r="G80" s="80">
        <f>AIRFLOW!G32*0.472*(0.001*3600)</f>
        <v>79.52607705305813</v>
      </c>
      <c r="H80" s="79">
        <f>AIRFLOW!H32</f>
        <v>1477.2075227890828</v>
      </c>
      <c r="I80" s="81">
        <f>AIRFLOW!I32</f>
        <v>498.1922301284792</v>
      </c>
      <c r="J80" s="82">
        <f>AIRFLOW!J32</f>
        <v>0.6678180028531893</v>
      </c>
      <c r="K80" s="80">
        <f>AIRFLOW!K32</f>
        <v>33.725270311909426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7">
        <f>AIRFLOW!B33*(0.07355)/(0.2952998)</f>
        <v>24.667785078079977</v>
      </c>
      <c r="C81" s="143">
        <f>AIRFLOW!C33</f>
        <v>1332</v>
      </c>
      <c r="D81" s="144">
        <f>AIRFLOW!D33</f>
        <v>5.59</v>
      </c>
      <c r="E81" s="148">
        <f>AIRFLOW!E33</f>
        <v>28080</v>
      </c>
      <c r="F81" s="80">
        <f>AIRFLOW!F33*(0.07355/0.2952998)</f>
        <v>25.706637071377486</v>
      </c>
      <c r="G81" s="80">
        <f>AIRFLOW!G33*0.472*(0.001*3600)</f>
        <v>54.14694050915509</v>
      </c>
      <c r="H81" s="79">
        <f>AIRFLOW!H33</f>
        <v>1374.050572873644</v>
      </c>
      <c r="I81" s="81">
        <f>AIRFLOW!I33</f>
        <v>385.96956649654874</v>
      </c>
      <c r="J81" s="82">
        <f>AIRFLOW!J33</f>
        <v>0.5173854778774112</v>
      </c>
      <c r="K81" s="80">
        <f>AIRFLOW!K33</f>
        <v>28.089909797813682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7">
        <f>AIRFLOW!B34*(0.07355)/(0.2952998)</f>
        <v>27.53705894822821</v>
      </c>
      <c r="C82" s="143">
        <f>AIRFLOW!C34</f>
        <v>1222</v>
      </c>
      <c r="D82" s="144">
        <f>AIRFLOW!D34</f>
        <v>5.1</v>
      </c>
      <c r="E82" s="148">
        <f>AIRFLOW!E34</f>
        <v>29670</v>
      </c>
      <c r="F82" s="80">
        <f>AIRFLOW!F34*(0.07355/0.2952998)</f>
        <v>28.696746714574868</v>
      </c>
      <c r="G82" s="80">
        <f>AIRFLOW!G34*0.472*(0.001*3600)</f>
        <v>32.0979889834178</v>
      </c>
      <c r="H82" s="79">
        <f>AIRFLOW!H34</f>
        <v>1260.5779279666613</v>
      </c>
      <c r="I82" s="81">
        <f>AIRFLOW!I34</f>
        <v>255.41380185475077</v>
      </c>
      <c r="J82" s="82">
        <f>AIRFLOW!J34</f>
        <v>0.3423777504755372</v>
      </c>
      <c r="K82" s="80">
        <f>AIRFLOW!K34</f>
        <v>20.261643186688076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7">
        <f>AIRFLOW!B35*(0.07355)/(0.2952998)</f>
        <v>30.256891470972892</v>
      </c>
      <c r="C83" s="143">
        <f>AIRFLOW!C35</f>
        <v>1140</v>
      </c>
      <c r="D83" s="144">
        <f>AIRFLOW!D35</f>
        <v>4.72</v>
      </c>
      <c r="E83" s="148">
        <f>AIRFLOW!E35</f>
        <v>30150</v>
      </c>
      <c r="F83" s="80">
        <f>AIRFLOW!F35*(0.07355/0.2952998)</f>
        <v>31.531121480522383</v>
      </c>
      <c r="G83" s="80">
        <f>AIRFLOW!G35*0.472*(0.001*3600)</f>
        <v>15.412900529529988</v>
      </c>
      <c r="H83" s="79">
        <f>AIRFLOW!H35</f>
        <v>1175.9892290360015</v>
      </c>
      <c r="I83" s="81">
        <f>AIRFLOW!I35</f>
        <v>134.75896500651808</v>
      </c>
      <c r="J83" s="82">
        <f>AIRFLOW!J35</f>
        <v>0.18064204424466232</v>
      </c>
      <c r="K83" s="80">
        <f>AIRFLOW!K35</f>
        <v>11.45920061844313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7">
        <f>AIRFLOW!B36*(0.07355)/(0.2952998)</f>
        <v>33.36527149696682</v>
      </c>
      <c r="C84" s="143">
        <f>AIRFLOW!C36</f>
        <v>1071</v>
      </c>
      <c r="D84" s="144">
        <f>AIRFLOW!D36</f>
        <v>4.43</v>
      </c>
      <c r="E84" s="148">
        <f>AIRFLOW!E36</f>
        <v>31620</v>
      </c>
      <c r="F84" s="80">
        <f>AIRFLOW!F36*(0.07355/0.2952998)</f>
        <v>34.77040692731955</v>
      </c>
      <c r="G84" s="80">
        <f>AIRFLOW!G36*0.472*(0.001*3600)</f>
        <v>0</v>
      </c>
      <c r="H84" s="79">
        <f>AIRFLOW!H36</f>
        <v>1104.8109335943489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29"/>
      <c r="C85" s="146"/>
      <c r="D85" s="131"/>
      <c r="E85" s="132"/>
      <c r="F85" s="130" t="s">
        <v>99</v>
      </c>
      <c r="G85" s="133">
        <f>G37</f>
        <v>602.3</v>
      </c>
      <c r="H85" s="134"/>
      <c r="I85" s="135"/>
      <c r="J85" s="136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65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240 volts, corrected to standard atmospheric conditions:  Minimum sealed vacuum = 125.64 in H2O, 3191 mm H2O or 31.29 kPa, Maximum open watts = 1814 watts.</v>
      </c>
      <c r="B87" s="166"/>
      <c r="C87" s="166"/>
      <c r="D87" s="166"/>
      <c r="E87" s="166"/>
      <c r="F87" s="166"/>
      <c r="G87" s="166"/>
      <c r="H87" s="166"/>
      <c r="I87" s="166"/>
      <c r="J87" s="166"/>
      <c r="K87" s="167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8"/>
      <c r="B88" s="169"/>
      <c r="C88" s="169"/>
      <c r="D88" s="169"/>
      <c r="E88" s="169"/>
      <c r="F88" s="169"/>
      <c r="G88" s="169"/>
      <c r="H88" s="169"/>
      <c r="I88" s="169"/>
      <c r="J88" s="169"/>
      <c r="K88" s="170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71"/>
      <c r="B89" s="172"/>
      <c r="C89" s="172"/>
      <c r="D89" s="172"/>
      <c r="E89" s="172"/>
      <c r="F89" s="172"/>
      <c r="G89" s="172"/>
      <c r="H89" s="172"/>
      <c r="I89" s="172"/>
      <c r="J89" s="172"/>
      <c r="K89" s="173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74" t="s">
        <v>105</v>
      </c>
      <c r="B96" s="174"/>
      <c r="C96" s="174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0" t="s">
        <v>106</v>
      </c>
      <c r="B97" s="160"/>
      <c r="C97" s="160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0" t="s">
        <v>107</v>
      </c>
      <c r="B99" s="160"/>
      <c r="C99">
        <f>F36*D96</f>
        <v>125.6413975581301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3191.291497976504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31.293366234587594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0" t="s">
        <v>110</v>
      </c>
      <c r="B102" s="160"/>
      <c r="C102">
        <f>H74*D97</f>
        <v>1813.788018973176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56">
        <f>IF(ISERR(+$BE$105),"",+$BE$105)</f>
        <v>315.67896416958484</v>
      </c>
      <c r="BC125" s="156"/>
      <c r="BD125" s="156"/>
      <c r="BF125" s="161">
        <f>IF(ISERR(+$BE$111),"",+$BE$111)</f>
        <v>0.9984850090034166</v>
      </c>
      <c r="BG125" s="161"/>
      <c r="BH125" s="161"/>
      <c r="BJ125" s="162">
        <f>IF(ISERR(+$BE$112),"",+$BE$112)</f>
        <v>3.95309016936082</v>
      </c>
      <c r="BK125" s="162"/>
      <c r="BL125" s="162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BF125:BH125"/>
    <mergeCell ref="BJ125:BL125"/>
    <mergeCell ref="A55:E55"/>
    <mergeCell ref="A87:K89"/>
    <mergeCell ref="A96:C96"/>
    <mergeCell ref="A97:C97"/>
    <mergeCell ref="A99:B99"/>
    <mergeCell ref="A2:C2"/>
    <mergeCell ref="H2:M2"/>
    <mergeCell ref="H3:M3"/>
    <mergeCell ref="BB125:BD125"/>
    <mergeCell ref="A71:E71"/>
    <mergeCell ref="A3:C3"/>
    <mergeCell ref="A4:C4"/>
    <mergeCell ref="A102:B102"/>
  </mergeCells>
  <printOptions/>
  <pageMargins left="0.75" right="0" top="0" bottom="0" header="0.5" footer="0.5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2005-05-16T13:12:16Z</cp:lastPrinted>
  <dcterms:created xsi:type="dcterms:W3CDTF">1997-11-24T14:11:41Z</dcterms:created>
  <dcterms:modified xsi:type="dcterms:W3CDTF">2009-02-03T13:26:35Z</dcterms:modified>
  <cp:category/>
  <cp:version/>
  <cp:contentType/>
  <cp:contentStatus/>
</cp:coreProperties>
</file>