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tabRatio="599" activeTab="0"/>
  </bookViews>
  <sheets>
    <sheet name="119998-08" sheetId="1" r:id="rId1"/>
  </sheets>
  <definedNames>
    <definedName name="_xlnm.Print_Area" localSheetId="0">'119998-08'!$A$1:$M$134</definedName>
  </definedNames>
  <calcPr fullCalcOnLoad="1"/>
</workbook>
</file>

<file path=xl/sharedStrings.xml><?xml version="1.0" encoding="utf-8"?>
<sst xmlns="http://schemas.openxmlformats.org/spreadsheetml/2006/main" count="98" uniqueCount="52">
  <si>
    <t>DESCRIPTION</t>
  </si>
  <si>
    <t xml:space="preserve"> </t>
  </si>
  <si>
    <t>DESIGN APPLICATION</t>
  </si>
  <si>
    <t>TYPICAL MOTOR PERFORMANCE.*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</si>
  <si>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</si>
  <si>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</si>
  <si>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</si>
  <si>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</si>
  <si>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</si>
  <si>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</si>
  <si>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</si>
  <si>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</si>
  <si>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</si>
  <si>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</si>
  <si>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</si>
  <si>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</si>
  <si>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</si>
  <si>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</si>
  <si>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</si>
  <si>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</si>
  <si>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</si>
  <si>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</si>
  <si>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</si>
  <si>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</si>
  <si>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</si>
  <si>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</si>
  <si>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</si>
  <si>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</si>
  <si>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</si>
  <si>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</si>
  <si>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</si>
  <si>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Minimum Sealed Vacuum:</t>
  </si>
  <si>
    <t>ORIFICE:</t>
  </si>
  <si>
    <t>7/8 "</t>
  </si>
  <si>
    <t>Minimum Vacuum: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</si>
  <si>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</si>
  <si>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</si>
  <si>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</si>
  <si>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</si>
  <si>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</si>
  <si>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</si>
  <si>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AMETEK Lamb Electric thru-flow vacuum motors must never be used in applications in which wet or moist conditions are involved,</t>
  </si>
  <si>
    <t>where dry chemicals or other volatile materials are present, or where airflow may be restricted or blocked.  Such motors are designed to permit the vacuumed air</t>
  </si>
  <si>
    <t>to pass over the electrical winding to cool it.  Thus any foam, liquid (including water), dry chemical, or other foreign substance coming in contact with electrical</t>
  </si>
  <si>
    <t>conductors could cause combustion (depending on volatility) or electrical shock.  Failure to observe these precautions could result in property damage and</t>
  </si>
  <si>
    <t>severe personal injury, including death in extreme cases.  All applications incorporating Lamb Electric motors should be submitted to Underwriters Laboratories Inc.</t>
  </si>
  <si>
    <t>or other appropriate organizations or agencies for testing specifically related to the safety of your equipment.</t>
  </si>
  <si>
    <t xml:space="preserve">       SPECIAL FEATURES</t>
  </si>
  <si>
    <t>(At 240 volts, 60Hz, test data is corrected to standard conditions of 29.92 Hg, 68° F.)</t>
  </si>
  <si>
    <t>240 volts</t>
  </si>
  <si>
    <t>119998-08</t>
  </si>
  <si>
    <t>Issued:  August, 2008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</si>
</sst>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5.5"/>
      <name val="Arial"/>
      <family val="2"/>
    </font>
    <font>
      <b/>
      <i/>
      <sz val="20"/>
      <name val="Verdana"/>
      <family val="2"/>
    </font>
    <font>
      <b/>
      <i/>
      <sz val="16"/>
      <name val="Verdana"/>
      <family val="2"/>
    </font>
    <font>
      <sz val="9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8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9" xfId="0" applyFont="1" applyBorder="1" applyAlignment="1">
      <alignment/>
    </xf>
    <xf numFmtId="0" fontId="0" fillId="0" borderId="10" xfId="0" applyBorder="1" applyAlignment="1">
      <alignment/>
    </xf>
    <xf numFmtId="0" fontId="9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5" fillId="0" borderId="5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centerContinuous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1675"/>
          <c:h val="0.932"/>
        </c:manualLayout>
      </c:layout>
      <c:lineChart>
        <c:grouping val="standard"/>
        <c:varyColors val="0"/>
        <c:ser>
          <c:idx val="1"/>
          <c:order val="0"/>
          <c:tx>
            <c:strRef>
              <c:f>'119998-08'!$K$32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'119998-08'!$O$34:$O$46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'119998-08'!$P$34:$P$46</c:f>
              <c:numCache>
                <c:ptCount val="13"/>
                <c:pt idx="0">
                  <c:v>139.68</c:v>
                </c:pt>
                <c:pt idx="1">
                  <c:v>130.46</c:v>
                </c:pt>
                <c:pt idx="2">
                  <c:v>121.13</c:v>
                </c:pt>
                <c:pt idx="3">
                  <c:v>110.42</c:v>
                </c:pt>
                <c:pt idx="4">
                  <c:v>98.34</c:v>
                </c:pt>
                <c:pt idx="5">
                  <c:v>84.34</c:v>
                </c:pt>
                <c:pt idx="6">
                  <c:v>69.05</c:v>
                </c:pt>
                <c:pt idx="7">
                  <c:v>53.2</c:v>
                </c:pt>
                <c:pt idx="8">
                  <c:v>40.63</c:v>
                </c:pt>
                <c:pt idx="9">
                  <c:v>31.2</c:v>
                </c:pt>
                <c:pt idx="10">
                  <c:v>17.73</c:v>
                </c:pt>
                <c:pt idx="11">
                  <c:v>10.25</c:v>
                </c:pt>
                <c:pt idx="12">
                  <c:v>6.3</c:v>
                </c:pt>
              </c:numCache>
            </c:numRef>
          </c:val>
          <c:smooth val="0"/>
        </c:ser>
        <c:marker val="1"/>
        <c:axId val="65509709"/>
        <c:axId val="20733370"/>
      </c:lineChart>
      <c:lineChart>
        <c:grouping val="standard"/>
        <c:varyColors val="0"/>
        <c:ser>
          <c:idx val="0"/>
          <c:order val="1"/>
          <c:tx>
            <c:strRef>
              <c:f>'119998-08'!$L$32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'119998-08'!$O$34:$O$46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'119998-08'!$Q$34:$Q$46</c:f>
              <c:numCache>
                <c:ptCount val="13"/>
                <c:pt idx="0">
                  <c:v>0</c:v>
                </c:pt>
                <c:pt idx="1">
                  <c:v>9.229365863464235</c:v>
                </c:pt>
                <c:pt idx="2">
                  <c:v>19.373736722963763</c:v>
                </c:pt>
                <c:pt idx="3">
                  <c:v>32.98357438361065</c:v>
                </c:pt>
                <c:pt idx="4">
                  <c:v>48.72192975228238</c:v>
                </c:pt>
                <c:pt idx="5">
                  <c:v>65.18181749352685</c:v>
                </c:pt>
                <c:pt idx="6">
                  <c:v>80.5613879441488</c:v>
                </c:pt>
                <c:pt idx="7">
                  <c:v>92.2344748231751</c:v>
                </c:pt>
                <c:pt idx="8">
                  <c:v>102.32018364648388</c:v>
                </c:pt>
                <c:pt idx="9">
                  <c:v>111.06103687263692</c:v>
                </c:pt>
                <c:pt idx="10">
                  <c:v>120.61781630565254</c:v>
                </c:pt>
                <c:pt idx="11">
                  <c:v>126.39104276218987</c:v>
                </c:pt>
                <c:pt idx="12">
                  <c:v>130.16850499009644</c:v>
                </c:pt>
              </c:numCache>
            </c:numRef>
          </c:val>
          <c:smooth val="0"/>
        </c:ser>
        <c:marker val="1"/>
        <c:axId val="64396819"/>
        <c:axId val="55568424"/>
      </c:lineChart>
      <c:catAx>
        <c:axId val="65509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0733370"/>
        <c:crosses val="autoZero"/>
        <c:auto val="0"/>
        <c:lblOffset val="100"/>
        <c:noMultiLvlLbl val="0"/>
      </c:catAx>
      <c:valAx>
        <c:axId val="20733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5509709"/>
        <c:crossesAt val="1"/>
        <c:crossBetween val="between"/>
        <c:dispUnits/>
      </c:valAx>
      <c:catAx>
        <c:axId val="64396819"/>
        <c:scaling>
          <c:orientation val="minMax"/>
        </c:scaling>
        <c:axPos val="b"/>
        <c:delete val="1"/>
        <c:majorTickMark val="in"/>
        <c:minorTickMark val="none"/>
        <c:tickLblPos val="nextTo"/>
        <c:crossAx val="55568424"/>
        <c:crosses val="autoZero"/>
        <c:auto val="0"/>
        <c:lblOffset val="100"/>
        <c:noMultiLvlLbl val="0"/>
      </c:catAx>
      <c:valAx>
        <c:axId val="55568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439681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5"/>
          <c:y val="0.101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17"/>
          <c:h val="0.935"/>
        </c:manualLayout>
      </c:layout>
      <c:lineChart>
        <c:grouping val="standard"/>
        <c:varyColors val="0"/>
        <c:ser>
          <c:idx val="1"/>
          <c:order val="0"/>
          <c:tx>
            <c:strRef>
              <c:f>'119998-08'!$P$50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'119998-08'!$O$51:$O$60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'119998-08'!$P$51:$P$60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871561"/>
        <c:axId val="25275270"/>
      </c:lineChart>
      <c:lineChart>
        <c:grouping val="standard"/>
        <c:varyColors val="0"/>
        <c:ser>
          <c:idx val="0"/>
          <c:order val="1"/>
          <c:tx>
            <c:strRef>
              <c:f>'119998-08'!$Q$50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'119998-08'!$O$51:$O$60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'119998-08'!$Q$51:$Q$60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1894191"/>
        <c:axId val="50101076"/>
      </c:lineChart>
      <c:catAx>
        <c:axId val="871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25275270"/>
        <c:crosses val="autoZero"/>
        <c:auto val="0"/>
        <c:lblOffset val="100"/>
        <c:noMultiLvlLbl val="0"/>
      </c:catAx>
      <c:valAx>
        <c:axId val="25275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871561"/>
        <c:crossesAt val="1"/>
        <c:crossBetween val="between"/>
        <c:dispUnits/>
      </c:valAx>
      <c:catAx>
        <c:axId val="61894191"/>
        <c:scaling>
          <c:orientation val="minMax"/>
        </c:scaling>
        <c:axPos val="b"/>
        <c:delete val="1"/>
        <c:majorTickMark val="in"/>
        <c:minorTickMark val="none"/>
        <c:tickLblPos val="nextTo"/>
        <c:crossAx val="50101076"/>
        <c:crosses val="autoZero"/>
        <c:auto val="0"/>
        <c:lblOffset val="100"/>
        <c:noMultiLvlLbl val="0"/>
      </c:catAx>
      <c:valAx>
        <c:axId val="50101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189419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75"/>
          <c:y val="0.122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1.jpeg" /><Relationship Id="rId6" Type="http://schemas.openxmlformats.org/officeDocument/2006/relationships/image" Target="../media/image5.wmf" /><Relationship Id="rId7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66675</xdr:rowOff>
    </xdr:from>
    <xdr:to>
      <xdr:col>5</xdr:col>
      <xdr:colOff>400050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28600" y="50863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104775</xdr:rowOff>
    </xdr:from>
    <xdr:to>
      <xdr:col>5</xdr:col>
      <xdr:colOff>409575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38125" y="7715250"/>
        <a:ext cx="36004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11</xdr:row>
      <xdr:rowOff>9525</xdr:rowOff>
    </xdr:from>
    <xdr:to>
      <xdr:col>2</xdr:col>
      <xdr:colOff>381000</xdr:colOff>
      <xdr:row>19</xdr:row>
      <xdr:rowOff>104775</xdr:rowOff>
    </xdr:to>
    <xdr:sp>
      <xdr:nvSpPr>
        <xdr:cNvPr id="3" name="Text 13"/>
        <xdr:cNvSpPr txBox="1">
          <a:spLocks noChangeArrowheads="1"/>
        </xdr:cNvSpPr>
      </xdr:nvSpPr>
      <xdr:spPr>
        <a:xfrm>
          <a:off x="38100" y="1743075"/>
          <a:ext cx="1714500" cy="1438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Two stage
- 240 volts
- 5.7"/145 mm diameter
- Double ball bearings
- Single speed
- Thru-flow discharge
- Thermoset fan end bracket
- Stamped steel end bracket</a:t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3</xdr:col>
      <xdr:colOff>114300</xdr:colOff>
      <xdr:row>28</xdr:row>
      <xdr:rowOff>152400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0" y="3590925"/>
          <a:ext cx="2171700" cy="1095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
  environments not requiring
  separation of working air from
  motor ventilating air
- Designed to handle clean, dry,        
  filtered air only</a:t>
          </a:r>
        </a:p>
      </xdr:txBody>
    </xdr:sp>
    <xdr:clientData/>
  </xdr:twoCellAnchor>
  <xdr:twoCellAnchor>
    <xdr:from>
      <xdr:col>10</xdr:col>
      <xdr:colOff>381000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5" name="Text 33"/>
        <xdr:cNvSpPr txBox="1">
          <a:spLocks noChangeArrowheads="1"/>
        </xdr:cNvSpPr>
      </xdr:nvSpPr>
      <xdr:spPr>
        <a:xfrm>
          <a:off x="6343650" y="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2</xdr:row>
      <xdr:rowOff>152400</xdr:rowOff>
    </xdr:from>
    <xdr:to>
      <xdr:col>10</xdr:col>
      <xdr:colOff>266700</xdr:colOff>
      <xdr:row>4</xdr:row>
      <xdr:rowOff>76200</xdr:rowOff>
    </xdr:to>
    <xdr:sp>
      <xdr:nvSpPr>
        <xdr:cNvPr id="6" name="Text 53"/>
        <xdr:cNvSpPr txBox="1">
          <a:spLocks noChangeArrowheads="1"/>
        </xdr:cNvSpPr>
      </xdr:nvSpPr>
      <xdr:spPr>
        <a:xfrm>
          <a:off x="5543550" y="476250"/>
          <a:ext cx="6858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247650</xdr:colOff>
      <xdr:row>2</xdr:row>
      <xdr:rowOff>133350</xdr:rowOff>
    </xdr:from>
    <xdr:to>
      <xdr:col>12</xdr:col>
      <xdr:colOff>352425</xdr:colOff>
      <xdr:row>4</xdr:row>
      <xdr:rowOff>76200</xdr:rowOff>
    </xdr:to>
    <xdr:sp>
      <xdr:nvSpPr>
        <xdr:cNvPr id="7" name="Text 54"/>
        <xdr:cNvSpPr txBox="1">
          <a:spLocks noChangeArrowheads="1"/>
        </xdr:cNvSpPr>
      </xdr:nvSpPr>
      <xdr:spPr>
        <a:xfrm>
          <a:off x="6210300" y="457200"/>
          <a:ext cx="11430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119998-08</a:t>
          </a:r>
        </a:p>
      </xdr:txBody>
    </xdr:sp>
    <xdr:clientData/>
  </xdr:twoCellAnchor>
  <xdr:twoCellAnchor>
    <xdr:from>
      <xdr:col>8</xdr:col>
      <xdr:colOff>304800</xdr:colOff>
      <xdr:row>0</xdr:row>
      <xdr:rowOff>95250</xdr:rowOff>
    </xdr:from>
    <xdr:to>
      <xdr:col>12</xdr:col>
      <xdr:colOff>352425</xdr:colOff>
      <xdr:row>2</xdr:row>
      <xdr:rowOff>66675</xdr:rowOff>
    </xdr:to>
    <xdr:sp>
      <xdr:nvSpPr>
        <xdr:cNvPr id="8" name="Text 11"/>
        <xdr:cNvSpPr txBox="1">
          <a:spLocks noChangeArrowheads="1"/>
        </xdr:cNvSpPr>
      </xdr:nvSpPr>
      <xdr:spPr>
        <a:xfrm>
          <a:off x="5276850" y="952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9" name="Line 71"/>
        <xdr:cNvSpPr>
          <a:spLocks/>
        </xdr:cNvSpPr>
      </xdr:nvSpPr>
      <xdr:spPr>
        <a:xfrm>
          <a:off x="9525" y="3905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152400</xdr:rowOff>
    </xdr:from>
    <xdr:to>
      <xdr:col>4</xdr:col>
      <xdr:colOff>371475</xdr:colOff>
      <xdr:row>2</xdr:row>
      <xdr:rowOff>9525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5240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2</xdr:row>
      <xdr:rowOff>104775</xdr:rowOff>
    </xdr:from>
    <xdr:to>
      <xdr:col>5</xdr:col>
      <xdr:colOff>514350</xdr:colOff>
      <xdr:row>4</xdr:row>
      <xdr:rowOff>85725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2862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371475</xdr:colOff>
      <xdr:row>125</xdr:row>
      <xdr:rowOff>28575</xdr:rowOff>
    </xdr:from>
    <xdr:to>
      <xdr:col>10</xdr:col>
      <xdr:colOff>523875</xdr:colOff>
      <xdr:row>131</xdr:row>
      <xdr:rowOff>66675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057275" y="20393025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Fax: (330) 677-3812
www.lambelectric.com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2</xdr:col>
      <xdr:colOff>114300</xdr:colOff>
      <xdr:row>9</xdr:row>
      <xdr:rowOff>28575</xdr:rowOff>
    </xdr:to>
    <xdr:pic>
      <xdr:nvPicPr>
        <xdr:cNvPr id="13" name="Picture 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66675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5</xdr:row>
      <xdr:rowOff>0</xdr:rowOff>
    </xdr:from>
    <xdr:to>
      <xdr:col>7</xdr:col>
      <xdr:colOff>400050</xdr:colOff>
      <xdr:row>7</xdr:row>
      <xdr:rowOff>114300</xdr:rowOff>
    </xdr:to>
    <xdr:sp>
      <xdr:nvSpPr>
        <xdr:cNvPr id="14" name="Text 31"/>
        <xdr:cNvSpPr txBox="1">
          <a:spLocks noChangeArrowheads="1"/>
        </xdr:cNvSpPr>
      </xdr:nvSpPr>
      <xdr:spPr>
        <a:xfrm>
          <a:off x="2209800" y="809625"/>
          <a:ext cx="2686050" cy="438150"/>
        </a:xfrm>
        <a:prstGeom prst="round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Verdana"/>
              <a:ea typeface="Verdana"/>
              <a:cs typeface="Verdana"/>
            </a:rPr>
            <a:t>Advantek II - Ultra</a:t>
          </a:r>
          <a:r>
            <a:rPr lang="en-US" cap="none" sz="2000" b="1" i="1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8</xdr:col>
      <xdr:colOff>228600</xdr:colOff>
      <xdr:row>25</xdr:row>
      <xdr:rowOff>38100</xdr:rowOff>
    </xdr:from>
    <xdr:to>
      <xdr:col>12</xdr:col>
      <xdr:colOff>161925</xdr:colOff>
      <xdr:row>29</xdr:row>
      <xdr:rowOff>66675</xdr:rowOff>
    </xdr:to>
    <xdr:sp>
      <xdr:nvSpPr>
        <xdr:cNvPr id="15" name="TextBox 95"/>
        <xdr:cNvSpPr txBox="1">
          <a:spLocks noChangeArrowheads="1"/>
        </xdr:cNvSpPr>
      </xdr:nvSpPr>
      <xdr:spPr>
        <a:xfrm>
          <a:off x="5200650" y="4086225"/>
          <a:ext cx="1962150" cy="676275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PEAK AIRWATTS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660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Calculated in accordance with ASTM F2105</a:t>
          </a:r>
        </a:p>
      </xdr:txBody>
    </xdr:sp>
    <xdr:clientData/>
  </xdr:twoCellAnchor>
  <xdr:twoCellAnchor>
    <xdr:from>
      <xdr:col>8</xdr:col>
      <xdr:colOff>152400</xdr:colOff>
      <xdr:row>10</xdr:row>
      <xdr:rowOff>152400</xdr:rowOff>
    </xdr:from>
    <xdr:to>
      <xdr:col>12</xdr:col>
      <xdr:colOff>247650</xdr:colOff>
      <xdr:row>24</xdr:row>
      <xdr:rowOff>114300</xdr:rowOff>
    </xdr:to>
    <xdr:sp>
      <xdr:nvSpPr>
        <xdr:cNvPr id="16" name="Text 31"/>
        <xdr:cNvSpPr txBox="1">
          <a:spLocks noChangeArrowheads="1"/>
        </xdr:cNvSpPr>
      </xdr:nvSpPr>
      <xdr:spPr>
        <a:xfrm>
          <a:off x="5124450" y="1724025"/>
          <a:ext cx="2124075" cy="2276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- 660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Peak Air Watts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Patented Advantek II diffusion 
- 3" Commercial Lamination 
- Dual Tapered fan system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Provision for grounding 
- Top end mounting boss 
- Thermal Device
- UL recognized, category PRGY2
  (E47185)
- Suitable for 120 volt AC operation,
  50 or 60 Hz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- The Lamb vacuum motor line  offers a
   wide range of performance levels to
   meet design needs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342900</xdr:colOff>
      <xdr:row>5</xdr:row>
      <xdr:rowOff>19050</xdr:rowOff>
    </xdr:from>
    <xdr:to>
      <xdr:col>12</xdr:col>
      <xdr:colOff>190500</xdr:colOff>
      <xdr:row>8</xdr:row>
      <xdr:rowOff>85725</xdr:rowOff>
    </xdr:to>
    <xdr:pic>
      <xdr:nvPicPr>
        <xdr:cNvPr id="17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91200" y="828675"/>
          <a:ext cx="1400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105</xdr:row>
      <xdr:rowOff>57150</xdr:rowOff>
    </xdr:from>
    <xdr:to>
      <xdr:col>7</xdr:col>
      <xdr:colOff>333375</xdr:colOff>
      <xdr:row>108</xdr:row>
      <xdr:rowOff>9525</xdr:rowOff>
    </xdr:to>
    <xdr:sp>
      <xdr:nvSpPr>
        <xdr:cNvPr id="18" name="Text 31"/>
        <xdr:cNvSpPr txBox="1">
          <a:spLocks noChangeArrowheads="1"/>
        </xdr:cNvSpPr>
      </xdr:nvSpPr>
      <xdr:spPr>
        <a:xfrm>
          <a:off x="2143125" y="17125950"/>
          <a:ext cx="2686050" cy="438150"/>
        </a:xfrm>
        <a:prstGeom prst="round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Verdana"/>
              <a:ea typeface="Verdana"/>
              <a:cs typeface="Verdana"/>
            </a:rPr>
            <a:t>Advantek II - Ultra</a:t>
          </a:r>
          <a:r>
            <a:rPr lang="en-US" cap="none" sz="2000" b="1" i="1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 editAs="oneCell">
    <xdr:from>
      <xdr:col>4</xdr:col>
      <xdr:colOff>295275</xdr:colOff>
      <xdr:row>67</xdr:row>
      <xdr:rowOff>85725</xdr:rowOff>
    </xdr:from>
    <xdr:to>
      <xdr:col>6</xdr:col>
      <xdr:colOff>57150</xdr:colOff>
      <xdr:row>73</xdr:row>
      <xdr:rowOff>19050</xdr:rowOff>
    </xdr:to>
    <xdr:pic>
      <xdr:nvPicPr>
        <xdr:cNvPr id="19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10934700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7</xdr:row>
      <xdr:rowOff>95250</xdr:rowOff>
    </xdr:from>
    <xdr:to>
      <xdr:col>8</xdr:col>
      <xdr:colOff>28575</xdr:colOff>
      <xdr:row>29</xdr:row>
      <xdr:rowOff>95250</xdr:rowOff>
    </xdr:to>
    <xdr:pic>
      <xdr:nvPicPr>
        <xdr:cNvPr id="20" name="Picture 103"/>
        <xdr:cNvPicPr preferRelativeResize="1">
          <a:picLocks noChangeAspect="1"/>
        </xdr:cNvPicPr>
      </xdr:nvPicPr>
      <xdr:blipFill>
        <a:blip r:embed="rId6"/>
        <a:srcRect l="12715" t="13047" r="48741" b="7456"/>
        <a:stretch>
          <a:fillRect/>
        </a:stretch>
      </xdr:blipFill>
      <xdr:spPr>
        <a:xfrm>
          <a:off x="1971675" y="1228725"/>
          <a:ext cx="302895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74</xdr:row>
      <xdr:rowOff>85725</xdr:rowOff>
    </xdr:from>
    <xdr:to>
      <xdr:col>12</xdr:col>
      <xdr:colOff>476250</xdr:colOff>
      <xdr:row>100</xdr:row>
      <xdr:rowOff>38100</xdr:rowOff>
    </xdr:to>
    <xdr:pic>
      <xdr:nvPicPr>
        <xdr:cNvPr id="21" name="Picture 10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2134850"/>
          <a:ext cx="743902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134"/>
  <sheetViews>
    <sheetView showGridLines="0" tabSelected="1" zoomScale="90" zoomScaleNormal="90" workbookViewId="0" topLeftCell="A1">
      <selection activeCell="U16" sqref="U16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7" width="10.28125" style="0" hidden="1" customWidth="1"/>
    <col min="18" max="16384" width="10.281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>
      <c r="K7" s="54"/>
    </row>
    <row r="8" ht="12.75" customHeight="1"/>
    <row r="9" ht="9" customHeight="1"/>
    <row r="10" spans="3:10" ht="12.75">
      <c r="C10" s="44"/>
      <c r="I10" s="51"/>
      <c r="J10" t="s">
        <v>1</v>
      </c>
    </row>
    <row r="11" spans="1:9" s="52" customFormat="1" ht="12.75">
      <c r="A11" s="51" t="s">
        <v>0</v>
      </c>
      <c r="C11" s="44"/>
      <c r="I11" s="56" t="s">
        <v>47</v>
      </c>
    </row>
    <row r="12" spans="1:10" ht="16.5" customHeight="1">
      <c r="A12" t="s">
        <v>1</v>
      </c>
      <c r="J12" t="s">
        <v>1</v>
      </c>
    </row>
    <row r="13" spans="1:10" ht="12.75">
      <c r="A13" t="s">
        <v>1</v>
      </c>
      <c r="J13" t="s">
        <v>1</v>
      </c>
    </row>
    <row r="14" spans="1:10" ht="12.75">
      <c r="A14" t="s">
        <v>1</v>
      </c>
      <c r="J14" t="s">
        <v>1</v>
      </c>
    </row>
    <row r="15" spans="1:10" ht="12.75">
      <c r="A15" t="s">
        <v>1</v>
      </c>
      <c r="J15" t="s">
        <v>1</v>
      </c>
    </row>
    <row r="16" spans="1:10" ht="12.75">
      <c r="A16" t="s">
        <v>1</v>
      </c>
      <c r="J16" t="s">
        <v>1</v>
      </c>
    </row>
    <row r="17" spans="1:10" ht="12.75">
      <c r="A17" t="s">
        <v>1</v>
      </c>
      <c r="J17" t="s">
        <v>1</v>
      </c>
    </row>
    <row r="18" spans="1:10" ht="12.75">
      <c r="A18" s="44"/>
      <c r="J18" t="s">
        <v>1</v>
      </c>
    </row>
    <row r="19" ht="12.75">
      <c r="J19" t="s">
        <v>1</v>
      </c>
    </row>
    <row r="20" spans="1:10" ht="12.75">
      <c r="A20" t="s">
        <v>1</v>
      </c>
      <c r="J20" t="s">
        <v>1</v>
      </c>
    </row>
    <row r="22" s="52" customFormat="1" ht="12.75">
      <c r="A22" s="51" t="s">
        <v>2</v>
      </c>
    </row>
    <row r="24" spans="1:3" ht="12.75">
      <c r="A24" s="34" t="s">
        <v>1</v>
      </c>
      <c r="B24" s="45"/>
      <c r="C24" s="34"/>
    </row>
    <row r="25" spans="1:3" ht="12.75">
      <c r="A25" s="34" t="s">
        <v>1</v>
      </c>
      <c r="B25" s="34"/>
      <c r="C25" s="34"/>
    </row>
    <row r="26" spans="1:3" ht="12.75">
      <c r="A26" s="34" t="s">
        <v>1</v>
      </c>
      <c r="B26" s="34"/>
      <c r="C26" s="34"/>
    </row>
    <row r="27" spans="1:3" ht="12.75">
      <c r="A27" s="34" t="s">
        <v>1</v>
      </c>
      <c r="B27" s="34"/>
      <c r="C27" s="34"/>
    </row>
    <row r="30" ht="12.75">
      <c r="E30" s="6"/>
    </row>
    <row r="31" spans="1:13" ht="12.75">
      <c r="A31" s="11" t="s">
        <v>3</v>
      </c>
      <c r="B31" s="12"/>
      <c r="C31" s="12"/>
      <c r="D31" s="12"/>
      <c r="E31" s="55" t="s">
        <v>48</v>
      </c>
      <c r="F31" s="12"/>
      <c r="G31" s="12"/>
      <c r="H31" s="12"/>
      <c r="I31" s="12"/>
      <c r="J31" s="12"/>
      <c r="K31" s="12"/>
      <c r="L31" s="12"/>
      <c r="M31" s="12"/>
    </row>
    <row r="32" spans="7:17" ht="12.75">
      <c r="G32" s="19" t="s">
        <v>4</v>
      </c>
      <c r="H32" s="20" t="s">
        <v>5</v>
      </c>
      <c r="I32" s="19" t="s">
        <v>6</v>
      </c>
      <c r="J32" s="20" t="s">
        <v>7</v>
      </c>
      <c r="K32" s="19" t="s">
        <v>8</v>
      </c>
      <c r="L32" s="20" t="s">
        <v>9</v>
      </c>
      <c r="M32" s="19" t="s">
        <v>10</v>
      </c>
      <c r="O32" s="6" t="s">
        <v>11</v>
      </c>
      <c r="P32" s="6"/>
      <c r="Q32" s="6"/>
    </row>
    <row r="33" spans="7:17" ht="12.75">
      <c r="G33" s="21" t="s">
        <v>12</v>
      </c>
      <c r="H33" s="22"/>
      <c r="I33" s="21" t="s">
        <v>13</v>
      </c>
      <c r="J33" s="22"/>
      <c r="K33" s="21" t="s">
        <v>14</v>
      </c>
      <c r="L33" s="22" t="s">
        <v>15</v>
      </c>
      <c r="M33" s="21" t="s">
        <v>6</v>
      </c>
      <c r="O33" t="s">
        <v>4</v>
      </c>
      <c r="P33" t="s">
        <v>8</v>
      </c>
      <c r="Q33" t="s">
        <v>9</v>
      </c>
    </row>
    <row r="34" spans="7:17" ht="12.75">
      <c r="G34" s="2">
        <v>2</v>
      </c>
      <c r="H34" s="3">
        <v>7.364</v>
      </c>
      <c r="I34" s="8">
        <v>1682</v>
      </c>
      <c r="J34" s="8">
        <v>25600</v>
      </c>
      <c r="K34" s="3">
        <v>6.3</v>
      </c>
      <c r="L34" s="3">
        <v>130.16850499009644</v>
      </c>
      <c r="M34" s="8">
        <v>96.47783311030676</v>
      </c>
      <c r="O34" s="1">
        <v>0</v>
      </c>
      <c r="P34" s="8">
        <f>K46</f>
        <v>139.68</v>
      </c>
      <c r="Q34" s="8">
        <f>L46</f>
        <v>0</v>
      </c>
    </row>
    <row r="35" spans="1:17" ht="12.75">
      <c r="A35" s="4" t="s">
        <v>16</v>
      </c>
      <c r="G35" s="2">
        <v>1.75</v>
      </c>
      <c r="H35" s="3">
        <v>7.372</v>
      </c>
      <c r="I35" s="8">
        <v>1684</v>
      </c>
      <c r="J35" s="8">
        <v>25600</v>
      </c>
      <c r="K35" s="3">
        <v>10.25</v>
      </c>
      <c r="L35" s="3">
        <v>126.39104276218987</v>
      </c>
      <c r="M35" s="8">
        <v>152.41272803675838</v>
      </c>
      <c r="O35" s="1">
        <v>0.25</v>
      </c>
      <c r="P35" s="8">
        <f>K45</f>
        <v>130.46</v>
      </c>
      <c r="Q35" s="8">
        <f>L45</f>
        <v>9.229365863464235</v>
      </c>
    </row>
    <row r="36" spans="1:17" ht="12.75">
      <c r="A36" s="4" t="s">
        <v>17</v>
      </c>
      <c r="G36" s="2">
        <v>1.5</v>
      </c>
      <c r="H36" s="3">
        <v>7.321</v>
      </c>
      <c r="I36" s="8">
        <v>1673</v>
      </c>
      <c r="J36" s="8">
        <v>25600</v>
      </c>
      <c r="K36" s="3">
        <v>17.73</v>
      </c>
      <c r="L36" s="3">
        <v>120.61781630565254</v>
      </c>
      <c r="M36" s="8">
        <v>251.59457448226112</v>
      </c>
      <c r="O36" s="1">
        <v>0.375</v>
      </c>
      <c r="P36" s="8">
        <f>K44</f>
        <v>121.13</v>
      </c>
      <c r="Q36" s="8">
        <f>L44</f>
        <v>19.373736722963763</v>
      </c>
    </row>
    <row r="37" spans="1:17" ht="12.75">
      <c r="A37" s="4" t="s">
        <v>18</v>
      </c>
      <c r="G37" s="2">
        <v>1.25</v>
      </c>
      <c r="H37" s="3">
        <v>7.271</v>
      </c>
      <c r="I37" s="8">
        <v>1662</v>
      </c>
      <c r="J37" s="8">
        <v>25990</v>
      </c>
      <c r="K37" s="3">
        <v>31.2</v>
      </c>
      <c r="L37" s="3">
        <v>111.06103687263692</v>
      </c>
      <c r="M37" s="18">
        <v>407.6593353442672</v>
      </c>
      <c r="O37" s="1">
        <v>0.5</v>
      </c>
      <c r="P37" s="8">
        <f>K43</f>
        <v>110.42</v>
      </c>
      <c r="Q37" s="8">
        <f>L43</f>
        <v>32.98357438361065</v>
      </c>
    </row>
    <row r="38" spans="1:17" ht="12.75">
      <c r="A38" s="4" t="s">
        <v>19</v>
      </c>
      <c r="G38" s="2">
        <v>1.125</v>
      </c>
      <c r="H38" s="3">
        <v>7.21</v>
      </c>
      <c r="I38" s="8">
        <v>1649</v>
      </c>
      <c r="J38" s="8">
        <v>25990</v>
      </c>
      <c r="K38" s="3">
        <v>40.63</v>
      </c>
      <c r="L38" s="3">
        <v>102.32018364648388</v>
      </c>
      <c r="M38" s="8">
        <v>489.09047783019304</v>
      </c>
      <c r="O38" s="1">
        <v>0.625</v>
      </c>
      <c r="P38" s="8">
        <f>K42</f>
        <v>98.34</v>
      </c>
      <c r="Q38" s="8">
        <f>L42</f>
        <v>48.72192975228238</v>
      </c>
    </row>
    <row r="39" spans="1:17" ht="12.75">
      <c r="A39" s="4"/>
      <c r="G39" s="2">
        <v>1</v>
      </c>
      <c r="H39" s="3">
        <v>7.126</v>
      </c>
      <c r="I39" s="8">
        <v>1630</v>
      </c>
      <c r="J39" s="8">
        <v>25980</v>
      </c>
      <c r="K39" s="3">
        <v>53.2</v>
      </c>
      <c r="L39" s="3">
        <v>92.2344748231751</v>
      </c>
      <c r="M39" s="8">
        <v>577.2793012462254</v>
      </c>
      <c r="O39" s="1">
        <v>0.75</v>
      </c>
      <c r="P39" s="8">
        <f>K41</f>
        <v>84.34</v>
      </c>
      <c r="Q39" s="8">
        <f>L41</f>
        <v>65.18181749352685</v>
      </c>
    </row>
    <row r="40" spans="1:17" ht="12.75">
      <c r="A40" s="4" t="s">
        <v>20</v>
      </c>
      <c r="G40" s="2">
        <v>0.875</v>
      </c>
      <c r="H40" s="3">
        <v>6.961</v>
      </c>
      <c r="I40" s="8">
        <v>1596</v>
      </c>
      <c r="J40" s="8">
        <v>26380</v>
      </c>
      <c r="K40" s="3">
        <v>69.05</v>
      </c>
      <c r="L40" s="3">
        <v>80.5613879441488</v>
      </c>
      <c r="M40" s="8">
        <v>654.4428044168793</v>
      </c>
      <c r="O40" s="1">
        <v>0.875</v>
      </c>
      <c r="P40" s="8">
        <f>K40</f>
        <v>69.05</v>
      </c>
      <c r="Q40" s="8">
        <f>L40</f>
        <v>80.5613879441488</v>
      </c>
    </row>
    <row r="41" spans="1:17" ht="12.75">
      <c r="A41" s="4" t="s">
        <v>16</v>
      </c>
      <c r="G41" s="2">
        <v>0.75</v>
      </c>
      <c r="H41" s="3">
        <v>6.596</v>
      </c>
      <c r="I41" s="8">
        <v>1516</v>
      </c>
      <c r="J41" s="8">
        <v>26770</v>
      </c>
      <c r="K41" s="3">
        <v>84.34</v>
      </c>
      <c r="L41" s="3">
        <v>65.18181749352685</v>
      </c>
      <c r="M41" s="8">
        <v>646.7569985181241</v>
      </c>
      <c r="O41" s="1">
        <v>1</v>
      </c>
      <c r="P41" s="8">
        <f>K39</f>
        <v>53.2</v>
      </c>
      <c r="Q41" s="8">
        <f>L39</f>
        <v>92.2344748231751</v>
      </c>
    </row>
    <row r="42" spans="1:17" ht="12.75">
      <c r="A42" s="4" t="s">
        <v>18</v>
      </c>
      <c r="G42" s="2">
        <v>0.625</v>
      </c>
      <c r="H42" s="3">
        <v>6.144</v>
      </c>
      <c r="I42" s="8">
        <v>1418</v>
      </c>
      <c r="J42" s="8">
        <v>27940</v>
      </c>
      <c r="K42" s="3">
        <v>98.34</v>
      </c>
      <c r="L42" s="3">
        <v>48.72192975228238</v>
      </c>
      <c r="M42" s="8">
        <v>563.6840672752293</v>
      </c>
      <c r="O42" s="1">
        <v>1.125</v>
      </c>
      <c r="P42" s="8">
        <f>K38</f>
        <v>40.63</v>
      </c>
      <c r="Q42" s="8">
        <f>L38</f>
        <v>102.32018364648388</v>
      </c>
    </row>
    <row r="43" spans="1:17" ht="12.75">
      <c r="A43" s="4" t="s">
        <v>16</v>
      </c>
      <c r="G43" s="2">
        <v>0.5</v>
      </c>
      <c r="H43" s="3">
        <v>5.566</v>
      </c>
      <c r="I43" s="8">
        <v>1291</v>
      </c>
      <c r="J43" s="8">
        <v>29130</v>
      </c>
      <c r="K43" s="3">
        <v>110.42</v>
      </c>
      <c r="L43" s="3">
        <v>32.98357438361065</v>
      </c>
      <c r="M43" s="8">
        <v>428.476033345681</v>
      </c>
      <c r="O43" s="1">
        <v>1.25</v>
      </c>
      <c r="P43" s="8">
        <f>K37</f>
        <v>31.2</v>
      </c>
      <c r="Q43" s="8">
        <f>L37</f>
        <v>111.06103687263692</v>
      </c>
    </row>
    <row r="44" spans="7:17" ht="12.75">
      <c r="G44" s="2">
        <v>0.375</v>
      </c>
      <c r="H44" s="3">
        <v>4.957</v>
      </c>
      <c r="I44" s="8">
        <v>1155</v>
      </c>
      <c r="J44" s="8">
        <v>30700</v>
      </c>
      <c r="K44" s="3">
        <v>121.13</v>
      </c>
      <c r="L44" s="3">
        <v>19.373736722963763</v>
      </c>
      <c r="M44" s="8">
        <v>276.087144617953</v>
      </c>
      <c r="O44" s="1">
        <v>1.5</v>
      </c>
      <c r="P44" s="8">
        <f>K36</f>
        <v>17.73</v>
      </c>
      <c r="Q44" s="8">
        <f>L36</f>
        <v>120.61781630565254</v>
      </c>
    </row>
    <row r="45" spans="7:17" ht="12.75">
      <c r="G45" s="2">
        <v>0.25</v>
      </c>
      <c r="H45" s="3">
        <v>4.475</v>
      </c>
      <c r="I45" s="8">
        <v>1048</v>
      </c>
      <c r="J45" s="8">
        <v>32270</v>
      </c>
      <c r="K45" s="3">
        <v>130.46</v>
      </c>
      <c r="L45" s="3">
        <v>9.229365863464235</v>
      </c>
      <c r="M45" s="8">
        <v>141.65447888794637</v>
      </c>
      <c r="O45" s="1">
        <v>1.75</v>
      </c>
      <c r="P45" s="8">
        <f>K35</f>
        <v>10.25</v>
      </c>
      <c r="Q45" s="8">
        <f>L35</f>
        <v>126.39104276218987</v>
      </c>
    </row>
    <row r="46" spans="7:17" ht="12.75">
      <c r="G46" s="2">
        <v>0</v>
      </c>
      <c r="H46" s="3">
        <v>4.134</v>
      </c>
      <c r="I46" s="8">
        <v>971</v>
      </c>
      <c r="J46" s="8">
        <v>33450</v>
      </c>
      <c r="K46" s="3">
        <v>139.68</v>
      </c>
      <c r="L46" s="3">
        <v>0</v>
      </c>
      <c r="M46" s="8">
        <v>0</v>
      </c>
      <c r="N46" s="34"/>
      <c r="O46" s="1">
        <v>2</v>
      </c>
      <c r="P46" s="8">
        <f>K34</f>
        <v>6.3</v>
      </c>
      <c r="Q46" s="8">
        <f>L34</f>
        <v>130.16850499009644</v>
      </c>
    </row>
    <row r="47" spans="1:1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P47" s="29"/>
      <c r="Q47" s="29"/>
    </row>
    <row r="48" spans="7:17" ht="12.75">
      <c r="G48" s="13"/>
      <c r="H48" s="13"/>
      <c r="I48" s="13"/>
      <c r="J48" s="13"/>
      <c r="K48" s="13"/>
      <c r="L48" s="13"/>
      <c r="M48" s="13"/>
      <c r="P48" s="29"/>
      <c r="Q48" s="29"/>
    </row>
    <row r="49" spans="1:17" ht="12.75">
      <c r="A49" s="13"/>
      <c r="G49" s="19" t="s">
        <v>4</v>
      </c>
      <c r="H49" s="20" t="s">
        <v>5</v>
      </c>
      <c r="I49" s="19" t="s">
        <v>6</v>
      </c>
      <c r="J49" s="20" t="s">
        <v>7</v>
      </c>
      <c r="K49" s="19" t="s">
        <v>8</v>
      </c>
      <c r="L49" s="20" t="s">
        <v>9</v>
      </c>
      <c r="M49" s="19" t="s">
        <v>10</v>
      </c>
      <c r="O49" s="6" t="s">
        <v>11</v>
      </c>
      <c r="P49" s="30"/>
      <c r="Q49" s="30"/>
    </row>
    <row r="50" spans="1:17" ht="12.75">
      <c r="A50" s="28" t="s">
        <v>19</v>
      </c>
      <c r="G50" s="21" t="s">
        <v>21</v>
      </c>
      <c r="H50" s="22"/>
      <c r="I50" s="21" t="s">
        <v>13</v>
      </c>
      <c r="J50" s="22"/>
      <c r="K50" s="21" t="s">
        <v>22</v>
      </c>
      <c r="L50" s="22" t="s">
        <v>23</v>
      </c>
      <c r="M50" s="21" t="s">
        <v>6</v>
      </c>
      <c r="O50" t="s">
        <v>4</v>
      </c>
      <c r="P50" s="29" t="s">
        <v>8</v>
      </c>
      <c r="Q50" s="29" t="s">
        <v>9</v>
      </c>
    </row>
    <row r="51" spans="1:17" ht="12.75">
      <c r="A51" s="28" t="s">
        <v>24</v>
      </c>
      <c r="G51" s="3">
        <v>48</v>
      </c>
      <c r="H51" s="3">
        <f>(0.56*$H$34)+(0.44*$H$35)</f>
        <v>7.367520000000001</v>
      </c>
      <c r="I51" s="8">
        <f>(0.56*$I$34)+(0.44*$I$35)</f>
        <v>1682.88</v>
      </c>
      <c r="J51" s="8">
        <f>(0.56*$J$34)+(0.44*$J$35)</f>
        <v>25600</v>
      </c>
      <c r="K51" s="8">
        <f>((0.56*$K$34)+(0.44*$K$35))*25.4</f>
        <v>204.1652</v>
      </c>
      <c r="L51" s="3">
        <f>((0.56*$L$34)+(0.44*$L$35))*0.472</f>
        <v>60.65503099983388</v>
      </c>
      <c r="M51" s="8">
        <f>(0.56*$M$34)+(0.44*$M$35)</f>
        <v>121.08918687794548</v>
      </c>
      <c r="O51" s="10">
        <v>0</v>
      </c>
      <c r="P51" s="8">
        <f>K60</f>
        <v>3547.872</v>
      </c>
      <c r="Q51" s="8">
        <f>L60</f>
        <v>0</v>
      </c>
    </row>
    <row r="52" spans="1:17" ht="12.75">
      <c r="A52" s="28" t="s">
        <v>18</v>
      </c>
      <c r="G52" s="3">
        <v>40</v>
      </c>
      <c r="H52" s="3">
        <f>(0.3*$H$35)+(0.7*$H$36)</f>
        <v>7.3363</v>
      </c>
      <c r="I52" s="8">
        <f>(0.3*$I$35)+(0.7*$I$36)</f>
        <v>1676.3</v>
      </c>
      <c r="J52" s="8">
        <f>(0.3*$J$35)+(0.7*$J$36)</f>
        <v>25600</v>
      </c>
      <c r="K52" s="8">
        <f>((0.3*$K$35)+(0.7*$K$36))*25.4</f>
        <v>393.34439999999995</v>
      </c>
      <c r="L52" s="3">
        <f>((0.3*$L$35)+(0.7*$L$36))*0.472</f>
        <v>57.74909816251368</v>
      </c>
      <c r="M52" s="8">
        <f>(0.3*$M$35)+(0.7*$M$36)</f>
        <v>221.84002054861028</v>
      </c>
      <c r="O52" s="10">
        <v>6.5</v>
      </c>
      <c r="P52" s="8">
        <f>K59</f>
        <v>3301.8348999999994</v>
      </c>
      <c r="Q52" s="8">
        <f>L59</f>
        <v>4.595667839839308</v>
      </c>
    </row>
    <row r="53" spans="1:17" ht="12.75">
      <c r="A53" s="28" t="s">
        <v>25</v>
      </c>
      <c r="G53" s="3">
        <v>30</v>
      </c>
      <c r="H53" s="3">
        <f>(0.45*$H$37)+(0.55*$H$38)</f>
        <v>7.237450000000001</v>
      </c>
      <c r="I53" s="8">
        <f>(0.45*$I$37)+(0.55*$I$38)</f>
        <v>1654.85</v>
      </c>
      <c r="J53" s="8">
        <f>(0.45*$J$37)+(0.55*$J$38)</f>
        <v>25990</v>
      </c>
      <c r="K53" s="8">
        <f>((0.45*$K$37)+(0.55*$K$38))*25.4</f>
        <v>924.2170999999998</v>
      </c>
      <c r="L53" s="3">
        <f>((0.45*$L$37)+(0.55*$L$38))*0.472</f>
        <v>50.1516839063753</v>
      </c>
      <c r="M53" s="8">
        <f>(0.45*$M$37)+(0.55*$M$38)</f>
        <v>452.44646371152646</v>
      </c>
      <c r="O53" s="10">
        <v>10</v>
      </c>
      <c r="P53" s="8">
        <f>K58</f>
        <v>3035.8968999999997</v>
      </c>
      <c r="Q53" s="8">
        <f>L58</f>
        <v>10.107980239612695</v>
      </c>
    </row>
    <row r="54" spans="1:17" ht="12.75">
      <c r="A54" s="28" t="s">
        <v>26</v>
      </c>
      <c r="G54" s="3">
        <v>23</v>
      </c>
      <c r="H54" s="3">
        <f>(0.25*$H$39)+(0.75*$H$40)</f>
        <v>7.002250000000001</v>
      </c>
      <c r="I54" s="8">
        <f>(0.25*$I$39)+(0.75*$I$40)</f>
        <v>1604.5</v>
      </c>
      <c r="J54" s="8">
        <f>(0.25*$J$39)+(0.75*$J$40)</f>
        <v>26280</v>
      </c>
      <c r="K54" s="8">
        <f>((0.25*$K$39)+(0.75*$K$40))*25.4</f>
        <v>1653.2224999999996</v>
      </c>
      <c r="L54" s="3">
        <f>((0.25*$L$39)+(0.75*$L$40))*0.472</f>
        <v>39.40239936136334</v>
      </c>
      <c r="M54" s="8">
        <f>(0.25*$M$39)+(0.75*$M$40)</f>
        <v>635.1519286242158</v>
      </c>
      <c r="O54" s="10">
        <v>13</v>
      </c>
      <c r="P54" s="8">
        <f>K57</f>
        <v>2773.9847999999997</v>
      </c>
      <c r="Q54" s="8">
        <f>L57</f>
        <v>16.31109748246553</v>
      </c>
    </row>
    <row r="55" spans="1:17" ht="12.75">
      <c r="A55" s="28" t="s">
        <v>27</v>
      </c>
      <c r="G55" s="3">
        <v>19</v>
      </c>
      <c r="H55" s="3">
        <f>(0.98*$H$41)+(0.02*$H$42)</f>
        <v>6.58696</v>
      </c>
      <c r="I55" s="8">
        <f>(0.98*$I$41)+(0.02*$I$42)</f>
        <v>1514.04</v>
      </c>
      <c r="J55" s="8">
        <f>(0.98*$J$41)+(0.02*$J$42)</f>
        <v>26793.399999999998</v>
      </c>
      <c r="K55" s="8">
        <f>((0.98*$K$41)+(0.02*$K$42))*25.4</f>
        <v>2149.348</v>
      </c>
      <c r="L55" s="3">
        <f>((0.98*$L$41)+(0.02*$L$42))*0.472</f>
        <v>30.610436516667324</v>
      </c>
      <c r="M55" s="8">
        <f>(0.98*$M$41)+(0.02*$M$42)</f>
        <v>645.0955398932662</v>
      </c>
      <c r="O55" s="10">
        <v>16</v>
      </c>
      <c r="P55" s="8">
        <f>K56</f>
        <v>2483.612</v>
      </c>
      <c r="Q55" s="8">
        <f>L56</f>
        <v>23.307513523631975</v>
      </c>
    </row>
    <row r="56" spans="1:17" ht="12.75">
      <c r="A56" s="28"/>
      <c r="G56" s="3">
        <v>16</v>
      </c>
      <c r="H56" s="3">
        <f>(0.04*$H$41)+(0.96*$H$42)</f>
        <v>6.16208</v>
      </c>
      <c r="I56" s="8">
        <f>(0.04*$I$41)+(0.96*$I$42)</f>
        <v>1421.92</v>
      </c>
      <c r="J56" s="8">
        <f>(0.04*$J$41)+(0.96*$J$42)</f>
        <v>27893.199999999997</v>
      </c>
      <c r="K56" s="8">
        <f>((0.04*$K$41)+(0.96*$K$42))*25.4</f>
        <v>2483.612</v>
      </c>
      <c r="L56" s="3">
        <f>((0.04*$L$41)+(0.96*$L$42))*0.472</f>
        <v>23.307513523631975</v>
      </c>
      <c r="M56" s="8">
        <f>(0.04*$M$41)+(0.96*$M$42)</f>
        <v>567.006984524945</v>
      </c>
      <c r="O56" s="10">
        <v>19</v>
      </c>
      <c r="P56" s="8">
        <f>K55</f>
        <v>2149.348</v>
      </c>
      <c r="Q56" s="8">
        <f>L55</f>
        <v>30.610436516667324</v>
      </c>
    </row>
    <row r="57" spans="1:17" ht="12.75">
      <c r="A57" s="28" t="s">
        <v>20</v>
      </c>
      <c r="G57" s="3">
        <v>13</v>
      </c>
      <c r="H57" s="3">
        <f>(0.1*$H$42)+(0.9*$H$43)</f>
        <v>5.6238</v>
      </c>
      <c r="I57" s="8">
        <f>(0.1*$I$42)+(0.9*$I$43)</f>
        <v>1303.7</v>
      </c>
      <c r="J57" s="8">
        <f>(0.1*$J$42)+(0.9*$J$43)</f>
        <v>29011</v>
      </c>
      <c r="K57" s="8">
        <f>((0.1*$K$42)+(0.9*$K$43))*25.4</f>
        <v>2773.9847999999997</v>
      </c>
      <c r="L57" s="3">
        <f>((0.1*$L$42)+(0.9*$L$43))*0.472</f>
        <v>16.31109748246553</v>
      </c>
      <c r="M57" s="8">
        <f>(0.1*$M$42)+(0.9*$M$43)</f>
        <v>441.99683673863586</v>
      </c>
      <c r="O57" s="10">
        <v>23</v>
      </c>
      <c r="P57" s="8">
        <f>K54</f>
        <v>1653.2224999999996</v>
      </c>
      <c r="Q57" s="8">
        <f>L54</f>
        <v>39.40239936136334</v>
      </c>
    </row>
    <row r="58" spans="1:17" ht="12.75">
      <c r="A58" s="28" t="s">
        <v>16</v>
      </c>
      <c r="G58" s="3">
        <v>10</v>
      </c>
      <c r="H58" s="3">
        <f>(0.15*$H$43)+(0.85*$H$44)</f>
        <v>5.04835</v>
      </c>
      <c r="I58" s="8">
        <f>(0.15*$I$43)+(0.85*$I$44)</f>
        <v>1175.4</v>
      </c>
      <c r="J58" s="8">
        <f>(0.15*$J$43)+(0.85*$J$44)</f>
        <v>30464.5</v>
      </c>
      <c r="K58" s="8">
        <f>((0.15*$K$43)+(0.85*$K$44))*25.4</f>
        <v>3035.8968999999997</v>
      </c>
      <c r="L58" s="3">
        <f>((0.15*$L$43)+(0.85*$L$44))*0.472</f>
        <v>10.107980239612695</v>
      </c>
      <c r="M58" s="8">
        <f>(0.15*$M$43)+(0.85*$M$44)</f>
        <v>298.94547792711217</v>
      </c>
      <c r="O58" s="10">
        <v>30</v>
      </c>
      <c r="P58" s="8">
        <f>K53</f>
        <v>924.2170999999998</v>
      </c>
      <c r="Q58" s="8">
        <f>L53</f>
        <v>50.1516839063753</v>
      </c>
    </row>
    <row r="59" spans="1:17" ht="12.75">
      <c r="A59" s="4" t="s">
        <v>18</v>
      </c>
      <c r="G59" s="3">
        <v>6.5</v>
      </c>
      <c r="H59" s="3">
        <f>(0.05*$H$44)+(0.95*$H$45)</f>
        <v>4.499099999999999</v>
      </c>
      <c r="I59" s="8">
        <f>(0.05*$I$44)+(0.95*$I$45)</f>
        <v>1053.35</v>
      </c>
      <c r="J59" s="8">
        <f>(0.05*$J$44)+(0.95*$J$45)</f>
        <v>32191.5</v>
      </c>
      <c r="K59" s="8">
        <f>((0.05*$K$44)+(0.95*$K$45))*25.4</f>
        <v>3301.8348999999994</v>
      </c>
      <c r="L59" s="3">
        <f>((0.05*$L$44)+(0.95*$L$45))*0.472</f>
        <v>4.595667839839308</v>
      </c>
      <c r="M59" s="8">
        <f>(0.05*$M$44)+(0.95*$M$45)</f>
        <v>148.3761121744467</v>
      </c>
      <c r="O59" s="10">
        <v>40</v>
      </c>
      <c r="P59" s="8">
        <f>K52</f>
        <v>393.34439999999995</v>
      </c>
      <c r="Q59" s="8">
        <f>L52</f>
        <v>57.74909816251368</v>
      </c>
    </row>
    <row r="60" spans="1:17" ht="12.75">
      <c r="A60" s="4" t="s">
        <v>16</v>
      </c>
      <c r="G60" s="3">
        <v>0</v>
      </c>
      <c r="H60" s="3">
        <f>$H$46</f>
        <v>4.134</v>
      </c>
      <c r="I60" s="8">
        <f>$I$46</f>
        <v>971</v>
      </c>
      <c r="J60" s="8">
        <f>$J$46</f>
        <v>33450</v>
      </c>
      <c r="K60" s="8">
        <f>$K$46*25.4</f>
        <v>3547.872</v>
      </c>
      <c r="L60" s="3">
        <f>$L$46</f>
        <v>0</v>
      </c>
      <c r="M60" s="8">
        <f>$M$46</f>
        <v>0</v>
      </c>
      <c r="O60" s="10">
        <v>48</v>
      </c>
      <c r="P60" s="8">
        <f>K51</f>
        <v>204.1652</v>
      </c>
      <c r="Q60" s="8">
        <f>L51</f>
        <v>60.65503099983388</v>
      </c>
    </row>
    <row r="61" spans="15:17" ht="12.75">
      <c r="O61" s="16"/>
      <c r="P61" s="17"/>
      <c r="Q61" s="17"/>
    </row>
    <row r="62" spans="7:17" ht="12.75">
      <c r="G62" s="24" t="s">
        <v>28</v>
      </c>
      <c r="O62" s="16"/>
      <c r="P62" s="17"/>
      <c r="Q62" s="17"/>
    </row>
    <row r="63" spans="15:17" ht="12.75">
      <c r="O63" s="16"/>
      <c r="P63" s="17"/>
      <c r="Q63" s="17"/>
    </row>
    <row r="64" spans="15:17" ht="12.75">
      <c r="O64" s="16"/>
      <c r="P64" s="17"/>
      <c r="Q64" s="17"/>
    </row>
    <row r="65" spans="1:17" ht="12.75">
      <c r="A65" s="42" t="s">
        <v>29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O65" s="14"/>
      <c r="P65" s="15"/>
      <c r="Q65" s="15"/>
    </row>
    <row r="66" spans="15:17" ht="12.75">
      <c r="O66" s="14"/>
      <c r="P66" s="15"/>
      <c r="Q66" s="15"/>
    </row>
    <row r="67" spans="1:17" ht="12.75">
      <c r="A67" s="25" t="s">
        <v>30</v>
      </c>
      <c r="B67" s="46" t="s">
        <v>49</v>
      </c>
      <c r="C67" s="25" t="s">
        <v>31</v>
      </c>
      <c r="D67" s="26"/>
      <c r="E67" s="47">
        <v>130</v>
      </c>
      <c r="F67" s="25" t="s">
        <v>32</v>
      </c>
      <c r="G67" s="46" t="s">
        <v>33</v>
      </c>
      <c r="H67" s="27" t="s">
        <v>34</v>
      </c>
      <c r="I67" s="26"/>
      <c r="J67" s="47">
        <v>63</v>
      </c>
      <c r="K67" s="25" t="s">
        <v>35</v>
      </c>
      <c r="L67" s="26"/>
      <c r="M67" s="48">
        <v>1700</v>
      </c>
      <c r="O67" s="14"/>
      <c r="P67" s="15"/>
      <c r="Q67" s="15"/>
    </row>
    <row r="70" spans="1:13" s="23" customFormat="1" ht="18">
      <c r="A70" s="23" t="s">
        <v>36</v>
      </c>
      <c r="L70" s="57" t="s">
        <v>50</v>
      </c>
      <c r="M70" s="49"/>
    </row>
    <row r="71" spans="1:13" ht="12.75">
      <c r="A71" s="3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36"/>
    </row>
    <row r="72" spans="1:13" ht="12.75">
      <c r="A72" s="41" t="s">
        <v>37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8"/>
    </row>
    <row r="73" spans="1:13" ht="12.75">
      <c r="A73" s="37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8"/>
    </row>
    <row r="74" spans="1:13" ht="12.75">
      <c r="A74" s="37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8"/>
    </row>
    <row r="75" spans="1:13" ht="12.75">
      <c r="A75" s="37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8"/>
    </row>
    <row r="76" spans="1:13" ht="12.75">
      <c r="A76" s="37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8"/>
    </row>
    <row r="77" spans="1:13" ht="12.75">
      <c r="A77" s="37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8"/>
    </row>
    <row r="78" spans="1:13" ht="12.75">
      <c r="A78" s="37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8"/>
    </row>
    <row r="79" spans="1:13" ht="12.75">
      <c r="A79" s="37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8"/>
    </row>
    <row r="80" spans="1:13" ht="12.75">
      <c r="A80" s="37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8"/>
    </row>
    <row r="81" spans="1:13" ht="12.75">
      <c r="A81" s="37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8"/>
    </row>
    <row r="82" spans="1:13" ht="12.75">
      <c r="A82" s="37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8"/>
    </row>
    <row r="83" spans="1:13" ht="12.75">
      <c r="A83" s="37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8"/>
    </row>
    <row r="84" spans="1:13" ht="12.75">
      <c r="A84" s="37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8"/>
    </row>
    <row r="85" spans="1:13" ht="12.75">
      <c r="A85" s="37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8"/>
    </row>
    <row r="86" spans="1:13" ht="12.75">
      <c r="A86" s="37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8"/>
    </row>
    <row r="87" spans="1:13" ht="12.75">
      <c r="A87" s="37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8"/>
    </row>
    <row r="88" spans="1:13" ht="12.75">
      <c r="A88" s="37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8"/>
    </row>
    <row r="89" spans="1:13" ht="12.75">
      <c r="A89" s="37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8"/>
    </row>
    <row r="90" spans="1:13" ht="12.75">
      <c r="A90" s="37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8"/>
    </row>
    <row r="91" spans="1:13" ht="12.75">
      <c r="A91" s="37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8"/>
    </row>
    <row r="92" spans="1:13" ht="12.75">
      <c r="A92" s="37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8"/>
    </row>
    <row r="93" spans="1:13" ht="12.75">
      <c r="A93" s="37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8"/>
    </row>
    <row r="94" spans="1:13" ht="12.75">
      <c r="A94" s="3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8"/>
    </row>
    <row r="95" spans="1:13" ht="12.75">
      <c r="A95" s="37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8"/>
    </row>
    <row r="96" spans="1:13" ht="12.75">
      <c r="A96" s="37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8"/>
    </row>
    <row r="97" spans="1:13" ht="12.75">
      <c r="A97" s="37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8"/>
    </row>
    <row r="98" spans="1:13" ht="12.75">
      <c r="A98" s="37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8"/>
    </row>
    <row r="99" spans="1:13" ht="12.75">
      <c r="A99" s="37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8"/>
    </row>
    <row r="100" spans="1:13" ht="12.75">
      <c r="A100" s="37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8"/>
    </row>
    <row r="101" spans="1:13" ht="12.75">
      <c r="A101" s="37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8"/>
    </row>
    <row r="102" spans="1:13" ht="12.75">
      <c r="A102" s="37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8"/>
    </row>
    <row r="103" spans="1:13" ht="12.75">
      <c r="A103" s="37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8"/>
    </row>
    <row r="104" spans="1:13" ht="12.75">
      <c r="A104" s="37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8"/>
    </row>
    <row r="105" spans="1:13" ht="12.75">
      <c r="A105" s="37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8"/>
    </row>
    <row r="106" spans="1:13" ht="12.75">
      <c r="A106" s="37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8"/>
    </row>
    <row r="107" spans="1:13" ht="12.75">
      <c r="A107" s="37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8"/>
    </row>
    <row r="108" spans="1:13" ht="12.75">
      <c r="A108" s="37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8"/>
    </row>
    <row r="109" spans="1:13" ht="13.5" customHeight="1">
      <c r="A109" s="37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8"/>
    </row>
    <row r="110" spans="1:13" ht="12" customHeight="1">
      <c r="A110" s="37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8"/>
    </row>
    <row r="111" spans="1:13" ht="12.75">
      <c r="A111" s="37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8"/>
    </row>
    <row r="112" spans="1:13" ht="12.75">
      <c r="A112" s="37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8"/>
    </row>
    <row r="113" spans="1:13" ht="12.75">
      <c r="A113" s="37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8"/>
    </row>
    <row r="114" spans="1:13" ht="12.75">
      <c r="A114" s="39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40"/>
    </row>
    <row r="115" spans="1:3" ht="12.75">
      <c r="A115" s="4" t="s">
        <v>38</v>
      </c>
      <c r="C115" s="43" t="s">
        <v>39</v>
      </c>
    </row>
    <row r="116" spans="1:13" ht="13.5" thickBo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ht="13.5" thickTop="1"/>
    <row r="118" spans="1:3" ht="15.75">
      <c r="A118" s="7" t="s">
        <v>40</v>
      </c>
      <c r="C118" s="53" t="s">
        <v>41</v>
      </c>
    </row>
    <row r="119" ht="12.75">
      <c r="A119" s="53" t="s">
        <v>42</v>
      </c>
    </row>
    <row r="120" ht="12.75">
      <c r="A120" s="53" t="s">
        <v>43</v>
      </c>
    </row>
    <row r="121" ht="12.75">
      <c r="A121" s="53" t="s">
        <v>44</v>
      </c>
    </row>
    <row r="122" ht="12.75">
      <c r="A122" s="53" t="s">
        <v>45</v>
      </c>
    </row>
    <row r="123" ht="12.75">
      <c r="A123" s="53" t="s">
        <v>46</v>
      </c>
    </row>
    <row r="124" ht="12.75">
      <c r="A124" s="5"/>
    </row>
    <row r="125" spans="14:15" ht="12.75">
      <c r="N125" s="34"/>
      <c r="O125" s="34"/>
    </row>
    <row r="126" spans="1:15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4"/>
      <c r="O126" s="34"/>
    </row>
    <row r="127" spans="14:15" ht="12.75">
      <c r="N127" s="34"/>
      <c r="O127" s="34"/>
    </row>
    <row r="128" spans="14:15" ht="12.75">
      <c r="N128" s="34"/>
      <c r="O128" s="34"/>
    </row>
    <row r="129" spans="1:15" ht="12.75">
      <c r="A129" s="3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34"/>
      <c r="O129" s="34"/>
    </row>
    <row r="130" spans="2:15" ht="12.75">
      <c r="B130" s="33"/>
      <c r="C130" s="34"/>
      <c r="D130" s="34"/>
      <c r="F130" s="33"/>
      <c r="G130" s="34"/>
      <c r="H130" s="34"/>
      <c r="I130" s="34"/>
      <c r="J130" s="33"/>
      <c r="K130" s="34"/>
      <c r="L130" s="34"/>
      <c r="M130" s="34"/>
      <c r="N130" s="34"/>
      <c r="O130" s="34"/>
    </row>
    <row r="131" spans="2:15" ht="12.75">
      <c r="B131" s="34"/>
      <c r="C131" s="34"/>
      <c r="D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2:15" ht="12.75">
      <c r="B132" s="34"/>
      <c r="C132" s="34"/>
      <c r="D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2:15" ht="12.75">
      <c r="B133" s="34"/>
      <c r="C133" s="34"/>
      <c r="D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12.75">
      <c r="A134" s="50" t="s">
        <v>51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34"/>
      <c r="O134" s="34"/>
    </row>
  </sheetData>
  <printOptions horizontalCentered="1"/>
  <pageMargins left="0.25" right="0.25" top="0.25" bottom="0.25" header="0.25" footer="0.25"/>
  <pageSetup horizontalDpi="600" verticalDpi="600"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2007-10-02T14:03:37Z</cp:lastPrinted>
  <dcterms:created xsi:type="dcterms:W3CDTF">1998-01-08T15:18:36Z</dcterms:created>
  <dcterms:modified xsi:type="dcterms:W3CDTF">2009-01-30T21:03:23Z</dcterms:modified>
  <cp:category/>
  <cp:version/>
  <cp:contentType/>
  <cp:contentStatus/>
</cp:coreProperties>
</file>