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6-00" sheetId="1" r:id="rId1"/>
  </sheets>
  <definedNames>
    <definedName name="_xlnm.Print_Area" localSheetId="0">'119956-00'!$A$1:$M$131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<sst xmlns="http://schemas.openxmlformats.org/spreadsheetml/2006/main" count="85" uniqueCount="59">
  <si>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</si>
  <si>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</si>
  <si>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</si>
  <si>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</si>
  <si>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</si>
  <si>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</si>
  <si>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</si>
  <si>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</si>
  <si>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</si>
  <si>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</si>
  <si>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</si>
  <si>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</si>
  <si>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</si>
  <si>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</si>
  <si>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</si>
  <si>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</si>
  <si>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</si>
  <si>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</si>
  <si>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</si>
  <si>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</si>
  <si>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</si>
  <si>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</si>
  <si>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</si>
  <si>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</si>
  <si>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</si>
  <si>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</si>
  <si>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</si>
  <si>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</si>
  <si>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</si>
  <si>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</si>
  <si>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</si>
  <si>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</si>
  <si>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</si>
  <si>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</si>
  <si>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</si>
  <si>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</si>
  <si>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</si>
  <si>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</si>
  <si>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</si>
  <si>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</si>
  <si>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Minimum Sealed Vacuum: 76.0"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</si>
  <si>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</si>
  <si>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</si>
  <si>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</si>
  <si>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</si>
  <si>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</si>
  <si>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</si>
  <si>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</si>
  <si>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</si>
  <si>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</si>
  <si>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</si>
  <si>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</si>
  <si>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</si>
  <si>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 volt</t>
  </si>
  <si>
    <t xml:space="preserve">Maximum Watts: </t>
  </si>
  <si>
    <t>Minimum Vacuum:</t>
  </si>
  <si>
    <r>
      <t xml:space="preserve">(At </t>
    </r>
    <r>
      <rPr>
        <sz val="10"/>
        <rFont val="Arial"/>
        <family val="2"/>
      </rPr>
      <t>120 Volts</t>
    </r>
    <r>
      <rPr>
        <sz val="8"/>
        <rFont val="Arial"/>
        <family val="2"/>
      </rPr>
      <t xml:space="preserve"> , 60Hz, test data is corrected to standard conditions of 29.92 Hg, 68° F.)</t>
    </r>
  </si>
  <si>
    <t>119956-00</t>
  </si>
  <si>
    <t>Issued: August,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</si>
</sst>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332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'119956-00'!$P$32:$P$44</c:f>
              <c:numCache>
                <c:ptCount val="13"/>
                <c:pt idx="0">
                  <c:v>144.84</c:v>
                </c:pt>
                <c:pt idx="1">
                  <c:v>132.04</c:v>
                </c:pt>
                <c:pt idx="2">
                  <c:v>120.35</c:v>
                </c:pt>
                <c:pt idx="3">
                  <c:v>107.38</c:v>
                </c:pt>
                <c:pt idx="4">
                  <c:v>93.36</c:v>
                </c:pt>
                <c:pt idx="5">
                  <c:v>78.54</c:v>
                </c:pt>
                <c:pt idx="6">
                  <c:v>64.19</c:v>
                </c:pt>
                <c:pt idx="7">
                  <c:v>50.63</c:v>
                </c:pt>
                <c:pt idx="8">
                  <c:v>38.99</c:v>
                </c:pt>
                <c:pt idx="9">
                  <c:v>29.28</c:v>
                </c:pt>
                <c:pt idx="10">
                  <c:v>16.78</c:v>
                </c:pt>
                <c:pt idx="11">
                  <c:v>9.76</c:v>
                </c:pt>
                <c:pt idx="12">
                  <c:v>5.95</c:v>
                </c:pt>
              </c:numCache>
            </c:numRef>
          </c:val>
          <c:smooth val="0"/>
        </c:ser>
        <c:marker val="1"/>
        <c:axId val="23334853"/>
        <c:axId val="8687086"/>
      </c:lineChart>
      <c:lineChart>
        <c:grouping val="standard"/>
        <c:varyColors val="0"/>
        <c:ser>
          <c:idx val="0"/>
          <c:order val="1"/>
          <c:tx>
            <c:strRef>
              <c:f>'119956-00'!$L$29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'119956-00'!$Q$32:$Q$44</c:f>
              <c:numCache>
                <c:ptCount val="13"/>
                <c:pt idx="0">
                  <c:v>0</c:v>
                </c:pt>
                <c:pt idx="1">
                  <c:v>9.3</c:v>
                </c:pt>
                <c:pt idx="2">
                  <c:v>19.34</c:v>
                </c:pt>
                <c:pt idx="3">
                  <c:v>32.55</c:v>
                </c:pt>
                <c:pt idx="4">
                  <c:v>47.52</c:v>
                </c:pt>
                <c:pt idx="5">
                  <c:v>62.98</c:v>
                </c:pt>
                <c:pt idx="6">
                  <c:v>77.76</c:v>
                </c:pt>
                <c:pt idx="7">
                  <c:v>90.12</c:v>
                </c:pt>
                <c:pt idx="8">
                  <c:v>100.4</c:v>
                </c:pt>
                <c:pt idx="9">
                  <c:v>107.78</c:v>
                </c:pt>
                <c:pt idx="10">
                  <c:v>117.5</c:v>
                </c:pt>
                <c:pt idx="11">
                  <c:v>123.53</c:v>
                </c:pt>
                <c:pt idx="12">
                  <c:v>126.7</c:v>
                </c:pt>
              </c:numCache>
            </c:numRef>
          </c:val>
          <c:smooth val="0"/>
        </c:ser>
        <c:marker val="1"/>
        <c:axId val="11074911"/>
        <c:axId val="32565336"/>
      </c:lineChart>
      <c:cat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0"/>
        <c:lblOffset val="100"/>
        <c:noMultiLvlLbl val="0"/>
      </c:catAx>
      <c:valAx>
        <c:axId val="868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At val="1"/>
        <c:crossBetween val="between"/>
        <c:dispUnits/>
      </c:valAx>
      <c:catAx>
        <c:axId val="11074911"/>
        <c:scaling>
          <c:orientation val="minMax"/>
        </c:scaling>
        <c:axPos val="b"/>
        <c:delete val="1"/>
        <c:majorTickMark val="in"/>
        <c:minorTickMark val="none"/>
        <c:tickLblPos val="nextTo"/>
        <c:crossAx val="32565336"/>
        <c:crosses val="autoZero"/>
        <c:auto val="0"/>
        <c:lblOffset val="100"/>
        <c:noMultiLvlLbl val="0"/>
      </c:catAx>
      <c:valAx>
        <c:axId val="32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49"/>
          <c:w val="0.16225"/>
          <c:h val="0.11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9"/>
          <c:h val="0.954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652569"/>
        <c:axId val="20546530"/>
      </c:lineChart>
      <c:lineChart>
        <c:grouping val="standard"/>
        <c:varyColors val="0"/>
        <c:ser>
          <c:idx val="0"/>
          <c:order val="1"/>
          <c:tx>
            <c:strRef>
              <c:f>'119956-00'!$Q$48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701043"/>
        <c:axId val="53656204"/>
      </c:lineChart>
      <c:cat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0"/>
        <c:lblOffset val="100"/>
        <c:noMultiLvlLbl val="0"/>
      </c:catAx>
      <c:valAx>
        <c:axId val="2054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between"/>
        <c:dispUnits/>
      </c:valAx>
      <c:catAx>
        <c:axId val="50701043"/>
        <c:scaling>
          <c:orientation val="minMax"/>
        </c:scaling>
        <c:axPos val="b"/>
        <c:delete val="1"/>
        <c:majorTickMark val="in"/>
        <c:minorTickMark val="none"/>
        <c:tickLblPos val="nextTo"/>
        <c:crossAx val="53656204"/>
        <c:crosses val="autoZero"/>
        <c:auto val="0"/>
        <c:lblOffset val="100"/>
        <c:noMultiLvlLbl val="0"/>
      </c:catAx>
      <c:valAx>
        <c:axId val="5365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122"/>
          <c:w val="0.1715"/>
          <c:h val="0.113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jpeg" /><Relationship Id="rId5" Type="http://schemas.openxmlformats.org/officeDocument/2006/relationships/image" Target="../media/image4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114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76200</xdr:rowOff>
    </xdr:from>
    <xdr:to>
      <xdr:col>10</xdr:col>
      <xdr:colOff>276225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12</xdr:col>
      <xdr:colOff>257175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0077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119956-00
</a:t>
          </a:r>
        </a:p>
      </xdr:txBody>
    </xdr:sp>
    <xdr:clientData/>
  </xdr:twoCellAnchor>
  <xdr:twoCellAnchor>
    <xdr:from>
      <xdr:col>0</xdr:col>
      <xdr:colOff>9525</xdr:colOff>
      <xdr:row>17</xdr:row>
      <xdr:rowOff>57150</xdr:rowOff>
    </xdr:from>
    <xdr:to>
      <xdr:col>3</xdr:col>
      <xdr:colOff>238125</xdr:colOff>
      <xdr:row>25</xdr:row>
      <xdr:rowOff>57150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114675"/>
          <a:ext cx="22860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
  of working air from motor ventilating air
- Designed to handle clean, dry,
  filtered air only</a:t>
          </a:r>
        </a:p>
      </xdr:txBody>
    </xdr:sp>
    <xdr:clientData/>
  </xdr:twoCellAnchor>
  <xdr:twoCellAnchor>
    <xdr:from>
      <xdr:col>1</xdr:col>
      <xdr:colOff>304800</xdr:colOff>
      <xdr:row>122</xdr:row>
      <xdr:rowOff>9525</xdr:rowOff>
    </xdr:from>
    <xdr:to>
      <xdr:col>10</xdr:col>
      <xdr:colOff>400050</xdr:colOff>
      <xdr:row>128</xdr:row>
      <xdr:rowOff>47625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990600" y="203263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247650</xdr:colOff>
      <xdr:row>15</xdr:row>
      <xdr:rowOff>9525</xdr:rowOff>
    </xdr:to>
    <xdr:sp>
      <xdr:nvSpPr>
        <xdr:cNvPr id="9" name="Text 25"/>
        <xdr:cNvSpPr txBox="1">
          <a:spLocks noChangeArrowheads="1"/>
        </xdr:cNvSpPr>
      </xdr:nvSpPr>
      <xdr:spPr>
        <a:xfrm>
          <a:off x="9525" y="1447800"/>
          <a:ext cx="22955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Dual-Tapered Fan System
- 120 Volts
- 5.7"/ 145 mm diameter
- Dual ball bearings
- Single speed
- Tangential bypass discharge
- Thermoset Plastic fan end bracket
- Thermoset Plastic commutator bracket</a:t>
          </a:r>
        </a:p>
      </xdr:txBody>
    </xdr:sp>
    <xdr:clientData/>
  </xdr:twoCellAnchor>
  <xdr:twoCellAnchor>
    <xdr:from>
      <xdr:col>8</xdr:col>
      <xdr:colOff>95250</xdr:colOff>
      <xdr:row>7</xdr:row>
      <xdr:rowOff>19050</xdr:rowOff>
    </xdr:from>
    <xdr:to>
      <xdr:col>12</xdr:col>
      <xdr:colOff>209550</xdr:colOff>
      <xdr:row>19</xdr:row>
      <xdr:rowOff>47625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086350" y="1457325"/>
          <a:ext cx="21812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Suitable for 120 Volts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50/60 Hz
- UL recognized, category PRGY2
  (E47185)
- Provision for grounding
- Skeleton frame design
- Dual Tapered fan system
- The Lamb vacuum motor line offers
  a wide range of performance levels
  to meet design needs
</a:t>
          </a:r>
        </a:p>
      </xdr:txBody>
    </xdr:sp>
    <xdr:clientData/>
  </xdr:twoCellAnchor>
  <xdr:twoCellAnchor>
    <xdr:from>
      <xdr:col>2</xdr:col>
      <xdr:colOff>190500</xdr:colOff>
      <xdr:row>0</xdr:row>
      <xdr:rowOff>152400</xdr:rowOff>
    </xdr:from>
    <xdr:to>
      <xdr:col>4</xdr:col>
      <xdr:colOff>47625</xdr:colOff>
      <xdr:row>1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152400</xdr:colOff>
      <xdr:row>1</xdr:row>
      <xdr:rowOff>200025</xdr:rowOff>
    </xdr:from>
    <xdr:to>
      <xdr:col>5</xdr:col>
      <xdr:colOff>219075</xdr:colOff>
      <xdr:row>3</xdr:row>
      <xdr:rowOff>47625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524000" y="4667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4</xdr:col>
      <xdr:colOff>200025</xdr:colOff>
      <xdr:row>2</xdr:row>
      <xdr:rowOff>219075</xdr:rowOff>
    </xdr:from>
    <xdr:to>
      <xdr:col>7</xdr:col>
      <xdr:colOff>95250</xdr:colOff>
      <xdr:row>6</xdr:row>
      <xdr:rowOff>57150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143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47625</xdr:colOff>
      <xdr:row>5</xdr:row>
      <xdr:rowOff>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rcRect t="6710" b="49655"/>
        <a:stretch>
          <a:fillRect/>
        </a:stretch>
      </xdr:blipFill>
      <xdr:spPr>
        <a:xfrm>
          <a:off x="952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19050</xdr:rowOff>
    </xdr:from>
    <xdr:to>
      <xdr:col>12</xdr:col>
      <xdr:colOff>285750</xdr:colOff>
      <xdr:row>25</xdr:row>
      <xdr:rowOff>76200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5162550" y="3562350"/>
          <a:ext cx="2181225" cy="8667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Calculated in accordance with ASTM F2105</a:t>
          </a:r>
        </a:p>
      </xdr:txBody>
    </xdr:sp>
    <xdr:clientData/>
  </xdr:twoCellAnchor>
  <xdr:twoCellAnchor editAs="oneCell">
    <xdr:from>
      <xdr:col>0</xdr:col>
      <xdr:colOff>0</xdr:colOff>
      <xdr:row>69</xdr:row>
      <xdr:rowOff>38100</xdr:rowOff>
    </xdr:from>
    <xdr:to>
      <xdr:col>12</xdr:col>
      <xdr:colOff>390525</xdr:colOff>
      <xdr:row>101</xdr:row>
      <xdr:rowOff>38100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6"/>
        <a:srcRect l="19424" t="1838" r="7156" b="3678"/>
        <a:stretch>
          <a:fillRect/>
        </a:stretch>
      </xdr:blipFill>
      <xdr:spPr>
        <a:xfrm>
          <a:off x="0" y="11553825"/>
          <a:ext cx="74485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</xdr:row>
      <xdr:rowOff>57150</xdr:rowOff>
    </xdr:from>
    <xdr:to>
      <xdr:col>7</xdr:col>
      <xdr:colOff>438150</xdr:colOff>
      <xdr:row>26</xdr:row>
      <xdr:rowOff>95250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rcRect l="26931" t="6153" r="35620" b="9230"/>
        <a:stretch>
          <a:fillRect/>
        </a:stretch>
      </xdr:blipFill>
      <xdr:spPr>
        <a:xfrm>
          <a:off x="2381250" y="1333500"/>
          <a:ext cx="25717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workbookViewId="0" topLeftCell="A1">
      <selection activeCell="T18" sqref="T18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1:9" ht="12.75">
      <c r="A7" s="45" t="s">
        <v>0</v>
      </c>
      <c r="B7" s="35"/>
      <c r="C7" s="35"/>
      <c r="D7" s="35"/>
      <c r="E7" s="35"/>
      <c r="F7" s="35"/>
      <c r="G7" s="35"/>
      <c r="H7" s="35"/>
      <c r="I7" s="3" t="s">
        <v>1</v>
      </c>
    </row>
    <row r="8" ht="12.75">
      <c r="J8" s="3"/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7" ht="12.75">
      <c r="A17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0" t="s">
        <v>56</v>
      </c>
      <c r="F28" s="55"/>
      <c r="G28" s="55"/>
      <c r="H28" s="55"/>
      <c r="I28" s="55"/>
      <c r="J28" s="55"/>
      <c r="K28" s="55"/>
      <c r="L28" s="55"/>
      <c r="M28" s="55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3" t="s">
        <v>11</v>
      </c>
      <c r="H30" s="53"/>
      <c r="I30" s="53" t="s">
        <v>12</v>
      </c>
      <c r="J30" s="53"/>
      <c r="K30" s="53" t="s">
        <v>13</v>
      </c>
      <c r="L30" s="53" t="s">
        <v>14</v>
      </c>
      <c r="M30" s="53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4" t="s">
        <v>16</v>
      </c>
      <c r="H31" s="57">
        <v>15.79</v>
      </c>
      <c r="I31" s="58">
        <v>1814.7</v>
      </c>
      <c r="J31" s="58">
        <v>25076.7</v>
      </c>
      <c r="K31" s="57">
        <v>5.95</v>
      </c>
      <c r="L31" s="57">
        <v>126.7</v>
      </c>
      <c r="M31" s="58">
        <v>88.69</v>
      </c>
      <c r="N31" s="25">
        <v>3.993</v>
      </c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4" t="s">
        <v>17</v>
      </c>
      <c r="H32" s="57">
        <v>15.82</v>
      </c>
      <c r="I32" s="58">
        <v>1818.3</v>
      </c>
      <c r="J32" s="58">
        <v>25080</v>
      </c>
      <c r="K32" s="57">
        <v>9.76</v>
      </c>
      <c r="L32" s="57">
        <v>123.53</v>
      </c>
      <c r="M32" s="58">
        <v>141.79</v>
      </c>
      <c r="N32" s="25">
        <v>6.388</v>
      </c>
      <c r="O32" s="1">
        <v>0</v>
      </c>
      <c r="P32" s="7">
        <f>K43</f>
        <v>144.84</v>
      </c>
      <c r="Q32" s="7">
        <f>L43</f>
        <v>0</v>
      </c>
      <c r="U32" s="24"/>
    </row>
    <row r="33" spans="1:21" ht="12.75">
      <c r="A33" s="3" t="s">
        <v>18</v>
      </c>
      <c r="F33" s="24"/>
      <c r="G33" s="54" t="s">
        <v>19</v>
      </c>
      <c r="H33" s="57">
        <v>15.84</v>
      </c>
      <c r="I33" s="58">
        <v>1820.3</v>
      </c>
      <c r="J33" s="58">
        <v>24943.3</v>
      </c>
      <c r="K33" s="57">
        <v>16.78</v>
      </c>
      <c r="L33" s="57">
        <v>117.5</v>
      </c>
      <c r="M33" s="58">
        <v>231.91</v>
      </c>
      <c r="N33" s="25">
        <v>10.77</v>
      </c>
      <c r="O33" s="1">
        <v>0.25</v>
      </c>
      <c r="P33" s="7">
        <f>K42</f>
        <v>132.04</v>
      </c>
      <c r="Q33" s="7">
        <f>L42</f>
        <v>9.3</v>
      </c>
      <c r="U33" s="24"/>
    </row>
    <row r="34" spans="1:21" ht="12.75">
      <c r="A34" s="3" t="s">
        <v>20</v>
      </c>
      <c r="F34" s="24"/>
      <c r="G34" s="54" t="s">
        <v>21</v>
      </c>
      <c r="H34" s="57">
        <v>15.78</v>
      </c>
      <c r="I34" s="58">
        <v>1813.3</v>
      </c>
      <c r="J34" s="58">
        <v>24940</v>
      </c>
      <c r="K34" s="57">
        <v>29.28</v>
      </c>
      <c r="L34" s="57">
        <v>107.78</v>
      </c>
      <c r="M34" s="58">
        <v>371.33</v>
      </c>
      <c r="N34" s="25">
        <v>17.85</v>
      </c>
      <c r="O34" s="1">
        <v>0.375</v>
      </c>
      <c r="P34" s="7">
        <f>K41</f>
        <v>120.35</v>
      </c>
      <c r="Q34" s="7">
        <f>L41</f>
        <v>19.34</v>
      </c>
      <c r="U34" s="24"/>
    </row>
    <row r="35" spans="1:21" ht="12.75">
      <c r="A35" s="3" t="s">
        <v>22</v>
      </c>
      <c r="F35" s="24"/>
      <c r="G35" s="54">
        <v>1.125</v>
      </c>
      <c r="H35" s="57">
        <v>15.7</v>
      </c>
      <c r="I35" s="58">
        <v>1804.3</v>
      </c>
      <c r="J35" s="58">
        <v>25070</v>
      </c>
      <c r="K35" s="57">
        <v>38.99</v>
      </c>
      <c r="L35" s="57">
        <v>100.4</v>
      </c>
      <c r="M35" s="58">
        <v>460.48</v>
      </c>
      <c r="N35" s="25">
        <v>22.62</v>
      </c>
      <c r="O35" s="1">
        <v>0.5</v>
      </c>
      <c r="P35" s="7">
        <f>K40</f>
        <v>107.38</v>
      </c>
      <c r="Q35" s="7">
        <f>L40</f>
        <v>32.55</v>
      </c>
      <c r="U35" s="24"/>
    </row>
    <row r="36" spans="1:21" ht="12.75">
      <c r="A36" s="3" t="s">
        <v>23</v>
      </c>
      <c r="F36" s="24"/>
      <c r="G36" s="54" t="s">
        <v>24</v>
      </c>
      <c r="H36" s="57">
        <v>15.45</v>
      </c>
      <c r="I36" s="58">
        <v>1776</v>
      </c>
      <c r="J36" s="58">
        <v>25073.3</v>
      </c>
      <c r="K36" s="57">
        <v>50.63</v>
      </c>
      <c r="L36" s="57">
        <v>90.12</v>
      </c>
      <c r="M36" s="58">
        <v>536.84</v>
      </c>
      <c r="N36" s="25">
        <v>27.88</v>
      </c>
      <c r="O36" s="1">
        <v>0.625</v>
      </c>
      <c r="P36" s="7">
        <f>K39</f>
        <v>93.36</v>
      </c>
      <c r="Q36" s="7">
        <f>L39</f>
        <v>47.52</v>
      </c>
      <c r="U36" s="24"/>
    </row>
    <row r="37" spans="1:21" ht="12.75">
      <c r="A37" s="3"/>
      <c r="F37" s="24"/>
      <c r="G37" s="54">
        <v>0.875</v>
      </c>
      <c r="H37" s="57">
        <v>15.09</v>
      </c>
      <c r="I37" s="58">
        <v>1735</v>
      </c>
      <c r="J37" s="58">
        <v>25456.7</v>
      </c>
      <c r="K37" s="57">
        <v>64.19</v>
      </c>
      <c r="L37" s="57">
        <v>77.76</v>
      </c>
      <c r="M37" s="58">
        <v>587.17</v>
      </c>
      <c r="N37" s="25">
        <v>32.22</v>
      </c>
      <c r="O37" s="1">
        <v>0.75</v>
      </c>
      <c r="P37" s="7">
        <f>K38</f>
        <v>78.54</v>
      </c>
      <c r="Q37" s="7">
        <f>L38</f>
        <v>62.98</v>
      </c>
      <c r="U37" s="24"/>
    </row>
    <row r="38" spans="1:21" ht="12.75">
      <c r="A38" s="3" t="s">
        <v>25</v>
      </c>
      <c r="F38" s="24"/>
      <c r="G38" s="54" t="s">
        <v>26</v>
      </c>
      <c r="H38" s="57">
        <v>14.51</v>
      </c>
      <c r="I38" s="58">
        <v>1672.7</v>
      </c>
      <c r="J38" s="58">
        <v>25933.3</v>
      </c>
      <c r="K38" s="57">
        <v>78.54</v>
      </c>
      <c r="L38" s="57">
        <v>62.98</v>
      </c>
      <c r="M38" s="58">
        <v>581.92</v>
      </c>
      <c r="N38" s="25">
        <v>33.83</v>
      </c>
      <c r="O38" s="1">
        <v>0.875</v>
      </c>
      <c r="P38" s="7">
        <f>K37</f>
        <v>64.19</v>
      </c>
      <c r="Q38" s="7">
        <f>L37</f>
        <v>77.76</v>
      </c>
      <c r="U38" s="24"/>
    </row>
    <row r="39" spans="1:21" ht="12.75">
      <c r="A39" s="3" t="s">
        <v>18</v>
      </c>
      <c r="F39" s="24"/>
      <c r="G39" s="54">
        <v>0.625</v>
      </c>
      <c r="H39" s="57">
        <v>13.66</v>
      </c>
      <c r="I39" s="58">
        <v>1580</v>
      </c>
      <c r="J39" s="58">
        <v>26630</v>
      </c>
      <c r="K39" s="57">
        <v>93.36</v>
      </c>
      <c r="L39" s="57">
        <v>47.52</v>
      </c>
      <c r="M39" s="58">
        <v>521.99</v>
      </c>
      <c r="N39" s="25">
        <v>31.98</v>
      </c>
      <c r="O39" s="1">
        <v>1</v>
      </c>
      <c r="P39" s="7">
        <f>K36</f>
        <v>50.63</v>
      </c>
      <c r="Q39" s="7">
        <f>L36</f>
        <v>90.12</v>
      </c>
      <c r="U39" s="24"/>
    </row>
    <row r="40" spans="1:21" ht="12.75">
      <c r="A40" s="30" t="s">
        <v>22</v>
      </c>
      <c r="F40" s="24"/>
      <c r="G40" s="54" t="s">
        <v>27</v>
      </c>
      <c r="H40" s="57">
        <v>12.5</v>
      </c>
      <c r="I40" s="58">
        <v>1451</v>
      </c>
      <c r="J40" s="58">
        <v>28060</v>
      </c>
      <c r="K40" s="57">
        <v>107.38</v>
      </c>
      <c r="L40" s="57">
        <v>32.55</v>
      </c>
      <c r="M40" s="58">
        <v>411.17</v>
      </c>
      <c r="N40" s="25">
        <v>26.87</v>
      </c>
      <c r="O40" s="1">
        <v>1.125</v>
      </c>
      <c r="P40" s="7">
        <f>K35</f>
        <v>38.99</v>
      </c>
      <c r="Q40" s="7">
        <f>L35</f>
        <v>100.4</v>
      </c>
      <c r="U40" s="24"/>
    </row>
    <row r="41" spans="1:21" ht="12.75">
      <c r="A41" s="3" t="s">
        <v>18</v>
      </c>
      <c r="F41" s="24"/>
      <c r="G41" s="54">
        <v>0.375</v>
      </c>
      <c r="H41" s="57">
        <v>11.25</v>
      </c>
      <c r="I41" s="58">
        <v>1312.3</v>
      </c>
      <c r="J41" s="58">
        <v>29360</v>
      </c>
      <c r="K41" s="57">
        <v>120.35</v>
      </c>
      <c r="L41" s="57">
        <v>19.34</v>
      </c>
      <c r="M41" s="58">
        <v>273.83</v>
      </c>
      <c r="N41" s="25">
        <v>19.63</v>
      </c>
      <c r="O41" s="1">
        <v>1.25</v>
      </c>
      <c r="P41" s="7">
        <f>K34</f>
        <v>29.28</v>
      </c>
      <c r="Q41" s="7">
        <f>L34</f>
        <v>107.78</v>
      </c>
      <c r="U41" s="24"/>
    </row>
    <row r="42" spans="6:21" ht="12.75">
      <c r="F42" s="24"/>
      <c r="G42" s="54" t="s">
        <v>28</v>
      </c>
      <c r="H42" s="57">
        <v>10.06</v>
      </c>
      <c r="I42" s="58">
        <v>1180.7</v>
      </c>
      <c r="J42" s="58">
        <v>31206.7</v>
      </c>
      <c r="K42" s="57">
        <v>132.04</v>
      </c>
      <c r="L42" s="57">
        <v>9.3</v>
      </c>
      <c r="M42" s="58">
        <v>144.47</v>
      </c>
      <c r="N42" s="25">
        <v>10.83</v>
      </c>
      <c r="O42" s="1">
        <v>1.5</v>
      </c>
      <c r="P42" s="7">
        <f>K33</f>
        <v>16.78</v>
      </c>
      <c r="Q42" s="7">
        <f>L33</f>
        <v>117.5</v>
      </c>
      <c r="U42" s="24"/>
    </row>
    <row r="43" spans="7:21" ht="12.75">
      <c r="G43" s="54" t="s">
        <v>29</v>
      </c>
      <c r="H43" s="57">
        <v>9.24</v>
      </c>
      <c r="I43" s="58">
        <v>1087</v>
      </c>
      <c r="J43" s="58">
        <v>32630</v>
      </c>
      <c r="K43" s="57">
        <v>144.84</v>
      </c>
      <c r="L43" s="57">
        <v>0</v>
      </c>
      <c r="M43" s="58">
        <v>0</v>
      </c>
      <c r="N43" s="25">
        <v>0</v>
      </c>
      <c r="O43" s="1">
        <v>1.75</v>
      </c>
      <c r="P43" s="7">
        <f>K32</f>
        <v>9.76</v>
      </c>
      <c r="Q43" s="7">
        <f>L32</f>
        <v>123.53</v>
      </c>
      <c r="U43" s="24"/>
    </row>
    <row r="44" spans="15:21" ht="12.75">
      <c r="O44" s="1">
        <v>2</v>
      </c>
      <c r="P44" s="7">
        <f>K31</f>
        <v>5.95</v>
      </c>
      <c r="Q44" s="7">
        <f>L31</f>
        <v>126.7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15.8032</v>
      </c>
      <c r="I49" s="7">
        <f>(0.56*$I$31)+(0.44*$I$32)</f>
        <v>1816.284</v>
      </c>
      <c r="J49" s="7">
        <f>(0.56*$J$31)+(0.44*$J$32)</f>
        <v>25078.152000000002</v>
      </c>
      <c r="K49" s="7">
        <f>((0.56*$K$31)+(0.44*$K$32))*25.4</f>
        <v>193.71056</v>
      </c>
      <c r="L49" s="2">
        <f>((0.56*$L$31)+(0.44*$L$32))*0.472</f>
        <v>59.1440544</v>
      </c>
      <c r="M49" s="7">
        <f>(0.56*$M$31)+(0.44*$M$32)</f>
        <v>112.054</v>
      </c>
      <c r="O49" s="10">
        <v>0</v>
      </c>
      <c r="P49" s="7">
        <f>K58</f>
        <v>3678.9359999999997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15.834</v>
      </c>
      <c r="I50" s="7">
        <f>(0.3*$I$32)+(0.7*$I$33)</f>
        <v>1819.6999999999998</v>
      </c>
      <c r="J50" s="7">
        <f>(0.3*$J$32)+(0.7*$J$33)</f>
        <v>24984.309999999998</v>
      </c>
      <c r="K50" s="7">
        <f>((0.3*$K$32)+(0.7*$K$33))*25.4</f>
        <v>372.71959999999996</v>
      </c>
      <c r="L50" s="2">
        <f>((0.3*$L$32)+(0.7*$L$33))*0.472</f>
        <v>56.31384799999999</v>
      </c>
      <c r="M50" s="7">
        <f>(0.3*$M$32)+(0.7*$M$33)</f>
        <v>204.874</v>
      </c>
      <c r="O50" s="10">
        <v>6.5</v>
      </c>
      <c r="P50" s="7">
        <f>K57</f>
        <v>3338.9696999999996</v>
      </c>
      <c r="Q50" s="7">
        <f>L57</f>
        <v>4.626544</v>
      </c>
    </row>
    <row r="51" spans="1:17" ht="12.75">
      <c r="A51" s="31" t="s">
        <v>34</v>
      </c>
      <c r="G51" s="2">
        <v>30</v>
      </c>
      <c r="H51" s="2">
        <f>(0.45*$H$34)+(0.55*$H$35)</f>
        <v>15.736</v>
      </c>
      <c r="I51" s="7">
        <f>(0.45*$I$34)+(0.55*$I$35)</f>
        <v>1808.35</v>
      </c>
      <c r="J51" s="7">
        <f>(0.45*$J$34)+(0.55*$J$35)</f>
        <v>25011.5</v>
      </c>
      <c r="K51" s="7">
        <f>((0.45*$K$34)+(0.55*$K$35))*25.4</f>
        <v>879.3607</v>
      </c>
      <c r="L51" s="2">
        <f>((0.45*$L$34)+(0.55*$L$35))*0.472</f>
        <v>48.956312</v>
      </c>
      <c r="M51" s="7">
        <f>(0.45*$M$34)+(0.55*$M$35)</f>
        <v>420.36250000000007</v>
      </c>
      <c r="O51" s="10">
        <v>10</v>
      </c>
      <c r="P51" s="7">
        <f>K56</f>
        <v>3007.4743</v>
      </c>
      <c r="Q51" s="7">
        <f>L56</f>
        <v>9.6</v>
      </c>
    </row>
    <row r="52" spans="1:17" ht="12.75">
      <c r="A52" s="31" t="s">
        <v>35</v>
      </c>
      <c r="G52" s="2">
        <v>23</v>
      </c>
      <c r="H52" s="2">
        <f>(0.25*$H$36)+(0.75*$H$37)</f>
        <v>15.18</v>
      </c>
      <c r="I52" s="7">
        <f>(0.25*$I$36)+(0.75*$I$37)</f>
        <v>1745.25</v>
      </c>
      <c r="J52" s="7">
        <f>(0.25*$J$36)+(0.75*$J$37)</f>
        <v>25360.850000000002</v>
      </c>
      <c r="K52" s="7">
        <f>((0.25*$K$36)+(0.75*$K$37))*25.4</f>
        <v>1544.32</v>
      </c>
      <c r="L52" s="2">
        <v>37.8</v>
      </c>
      <c r="M52" s="7">
        <v>515</v>
      </c>
      <c r="O52" s="10">
        <v>13</v>
      </c>
      <c r="P52" s="7">
        <f>K55</f>
        <v>2691.8412</v>
      </c>
      <c r="Q52" s="7">
        <f>L55</f>
        <v>15.3</v>
      </c>
    </row>
    <row r="53" spans="1:17" ht="12.75">
      <c r="A53" s="31" t="s">
        <v>36</v>
      </c>
      <c r="G53" s="2">
        <v>19</v>
      </c>
      <c r="H53" s="2">
        <f>(0.98*$H$38)+(0.02*$H$39)</f>
        <v>14.492999999999999</v>
      </c>
      <c r="I53" s="7">
        <f>(0.98*$I$38)+(0.02*$I$39)</f>
        <v>1670.846</v>
      </c>
      <c r="J53" s="7">
        <f>(0.98*$J$38)+(0.02*$J$39)</f>
        <v>25947.233999999997</v>
      </c>
      <c r="K53" s="7">
        <f>((0.98*$K$38)+(0.02*$K$39))*25.4</f>
        <v>2002.44456</v>
      </c>
      <c r="L53" s="2">
        <v>29.8</v>
      </c>
      <c r="M53" s="7">
        <v>528</v>
      </c>
      <c r="O53" s="10">
        <v>16</v>
      </c>
      <c r="P53" s="7">
        <f>K54</f>
        <v>2115</v>
      </c>
      <c r="Q53" s="7">
        <f>L54</f>
        <v>22.5</v>
      </c>
    </row>
    <row r="54" spans="1:17" ht="12.75">
      <c r="A54" s="31"/>
      <c r="G54" s="2">
        <v>16</v>
      </c>
      <c r="H54" s="2">
        <f>(0.04*$H$38)+(0.96*$H$39)</f>
        <v>13.693999999999999</v>
      </c>
      <c r="I54" s="7">
        <f>(0.04*$I$38)+(0.96*$I$39)</f>
        <v>1583.7079999999999</v>
      </c>
      <c r="J54" s="7">
        <f>(0.04*$J$38)+(0.96*$J$39)</f>
        <v>26602.131999999998</v>
      </c>
      <c r="K54" s="7">
        <v>2115</v>
      </c>
      <c r="L54" s="2">
        <v>22.5</v>
      </c>
      <c r="M54" s="7">
        <v>470</v>
      </c>
      <c r="O54" s="10">
        <v>19</v>
      </c>
      <c r="P54" s="7">
        <f>K53</f>
        <v>2002.44456</v>
      </c>
      <c r="Q54" s="7">
        <f>L53</f>
        <v>29.8</v>
      </c>
    </row>
    <row r="55" spans="1:17" ht="12.75">
      <c r="A55" s="31" t="s">
        <v>25</v>
      </c>
      <c r="G55" s="2">
        <v>13</v>
      </c>
      <c r="H55" s="2">
        <f>(0.1*$H$39)+(0.9*$H$40)</f>
        <v>12.616</v>
      </c>
      <c r="I55" s="7">
        <f>(0.1*$I$39)+(0.9*$I$40)</f>
        <v>1463.9</v>
      </c>
      <c r="J55" s="7">
        <f>(0.1*$J$39)+(0.9*$J$40)</f>
        <v>27917</v>
      </c>
      <c r="K55" s="7">
        <f>((0.1*$K$39)+(0.9*$K$40))*25.4</f>
        <v>2691.8412</v>
      </c>
      <c r="L55" s="2">
        <v>15.3</v>
      </c>
      <c r="M55" s="7">
        <f>(0.1*$M$39)+(0.9*$M$40)</f>
        <v>422.252</v>
      </c>
      <c r="O55" s="10">
        <v>23</v>
      </c>
      <c r="P55" s="7">
        <f>K52</f>
        <v>1544.32</v>
      </c>
      <c r="Q55" s="7">
        <f>L52</f>
        <v>37.8</v>
      </c>
    </row>
    <row r="56" spans="1:17" ht="12.75">
      <c r="A56" s="31" t="s">
        <v>18</v>
      </c>
      <c r="G56" s="2">
        <v>10</v>
      </c>
      <c r="H56" s="2">
        <f>(0.15*$H$40)+(0.85*$H$41)</f>
        <v>11.4375</v>
      </c>
      <c r="I56" s="7">
        <f>(0.15*$I$40)+(0.85*$I$41)</f>
        <v>1333.105</v>
      </c>
      <c r="J56" s="7">
        <f>(0.15*$J$40)+(0.85*$J$41)</f>
        <v>29165</v>
      </c>
      <c r="K56" s="7">
        <f>((0.15*$K$40)+(0.85*$K$41))*25.4</f>
        <v>3007.4743</v>
      </c>
      <c r="L56" s="2">
        <v>9.6</v>
      </c>
      <c r="M56" s="7">
        <f>(0.15*$M$40)+(0.85*$M$41)</f>
        <v>294.431</v>
      </c>
      <c r="O56" s="10">
        <v>30</v>
      </c>
      <c r="P56" s="7">
        <f>K51</f>
        <v>879.3607</v>
      </c>
      <c r="Q56" s="7">
        <f>L51</f>
        <v>48.956312</v>
      </c>
    </row>
    <row r="57" spans="1:17" ht="12.75">
      <c r="A57" s="31" t="s">
        <v>22</v>
      </c>
      <c r="G57" s="2">
        <v>6.5</v>
      </c>
      <c r="H57" s="2">
        <f>(0.05*$H$41)+(0.95*$H$42)</f>
        <v>10.1195</v>
      </c>
      <c r="I57" s="7">
        <f>(0.05*$I$41)+(0.95*$I$42)</f>
        <v>1187.28</v>
      </c>
      <c r="J57" s="7">
        <f>(0.05*$J$41)+(0.95*$J$42)</f>
        <v>31114.364999999998</v>
      </c>
      <c r="K57" s="7">
        <f>((0.05*$K$41)+(0.95*$K$42))*25.4</f>
        <v>3338.9696999999996</v>
      </c>
      <c r="L57" s="2">
        <f>((0.05*$L$41)+(0.95*$L$42))*0.472</f>
        <v>4.626544</v>
      </c>
      <c r="M57" s="7">
        <f>(0.05*$M$41)+(0.95*$M$42)</f>
        <v>150.938</v>
      </c>
      <c r="O57" s="10">
        <v>40</v>
      </c>
      <c r="P57" s="7">
        <f>K50</f>
        <v>372.71959999999996</v>
      </c>
      <c r="Q57" s="7">
        <f>L50</f>
        <v>56.31384799999999</v>
      </c>
    </row>
    <row r="58" spans="1:17" ht="12.75">
      <c r="A58" s="31" t="s">
        <v>18</v>
      </c>
      <c r="G58" s="2">
        <v>0</v>
      </c>
      <c r="H58" s="2">
        <f>$H$43</f>
        <v>9.24</v>
      </c>
      <c r="I58" s="7">
        <f>$I$43</f>
        <v>1087</v>
      </c>
      <c r="J58" s="7">
        <f>$J$43</f>
        <v>32630</v>
      </c>
      <c r="K58" s="7">
        <f>$K$43*25.4</f>
        <v>3678.9359999999997</v>
      </c>
      <c r="L58" s="2">
        <f>$L$43</f>
        <v>0</v>
      </c>
      <c r="M58" s="7">
        <f>$M$43</f>
        <v>0</v>
      </c>
      <c r="O58" s="10">
        <v>48</v>
      </c>
      <c r="P58" s="7">
        <f>K49</f>
        <v>193.71056</v>
      </c>
      <c r="Q58" s="7">
        <f>L49</f>
        <v>59.1440544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53</v>
      </c>
      <c r="C65" s="26" t="s">
        <v>40</v>
      </c>
      <c r="D65" s="27"/>
      <c r="E65" s="47">
        <v>137</v>
      </c>
      <c r="F65" s="26" t="s">
        <v>41</v>
      </c>
      <c r="G65" s="43"/>
      <c r="H65" s="28" t="s">
        <v>55</v>
      </c>
      <c r="I65" s="27"/>
      <c r="J65" s="47">
        <v>61</v>
      </c>
      <c r="K65" s="26" t="s">
        <v>54</v>
      </c>
      <c r="L65" s="27"/>
      <c r="M65" s="48">
        <v>1850</v>
      </c>
      <c r="O65" s="14"/>
      <c r="P65" s="15"/>
      <c r="Q65" s="15"/>
    </row>
    <row r="67" spans="1:13" s="22" customFormat="1" ht="15.75">
      <c r="A67" s="22" t="s">
        <v>42</v>
      </c>
      <c r="L67" s="49" t="s">
        <v>57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25.5">
      <c r="A89" s="38"/>
      <c r="B89" s="56"/>
      <c r="C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1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2" t="s">
        <v>47</v>
      </c>
    </row>
    <row r="116" ht="12.75">
      <c r="A116" s="52" t="s">
        <v>48</v>
      </c>
    </row>
    <row r="117" ht="12.75">
      <c r="A117" s="52" t="s">
        <v>49</v>
      </c>
    </row>
    <row r="118" ht="12.75">
      <c r="A118" s="52" t="s">
        <v>50</v>
      </c>
    </row>
    <row r="119" ht="12.75">
      <c r="A119" s="52" t="s">
        <v>51</v>
      </c>
    </row>
    <row r="120" ht="12.75">
      <c r="A120" s="52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Voll</dc:creator>
  <cp:keywords/>
  <dc:description/>
  <cp:lastModifiedBy>Ward</cp:lastModifiedBy>
  <cp:lastPrinted>2007-08-17T18:22:02Z</cp:lastPrinted>
  <dcterms:created xsi:type="dcterms:W3CDTF">2000-07-12T15:32:59Z</dcterms:created>
  <dcterms:modified xsi:type="dcterms:W3CDTF">2008-06-09T17:59:36Z</dcterms:modified>
  <cp:category/>
  <cp:version/>
  <cp:contentType/>
  <cp:contentStatus/>
</cp:coreProperties>
</file>