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<sst xmlns="http://schemas.openxmlformats.org/spreadsheetml/2006/main" count="170" uniqueCount="117">
  <si>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</si>
  <si>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</si>
  <si>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</si>
  <si>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</si>
  <si>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</si>
  <si>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</si>
  <si>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</si>
  <si>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</si>
  <si>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</si>
  <si>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</si>
  <si>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</si>
  <si>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</si>
  <si>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</si>
  <si>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</si>
  <si>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</si>
  <si>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</si>
  <si>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</si>
  <si>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</si>
  <si>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</si>
  <si>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</si>
  <si>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</si>
  <si>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</si>
  <si>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</si>
  <si>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</si>
  <si>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</si>
  <si>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</si>
  <si>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</si>
  <si>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</si>
  <si>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</si>
  <si>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</si>
  <si>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</si>
  <si>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</si>
  <si>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</si>
  <si>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</si>
  <si>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</si>
  <si>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</si>
  <si>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</si>
  <si>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</si>
  <si>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</si>
  <si>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</si>
  <si>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</si>
  <si>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</si>
  <si>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</si>
  <si>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</si>
  <si>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</si>
  <si>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</si>
  <si>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</si>
  <si>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</si>
  <si>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</si>
  <si>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</si>
  <si>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</si>
  <si>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</si>
  <si>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</si>
  <si>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</si>
  <si>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</si>
  <si>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</si>
  <si>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</si>
  <si>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</si>
  <si>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</si>
  <si>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</si>
  <si>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</si>
  <si>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</si>
  <si>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</si>
  <si>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</si>
  <si>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</si>
  <si>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</si>
  <si>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</si>
  <si>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</si>
  <si>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</si>
  <si>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</si>
  <si>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</si>
  <si>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</si>
  <si>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</si>
  <si>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</si>
  <si>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</si>
  <si>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</si>
  <si>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</si>
  <si>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</si>
  <si>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</si>
  <si>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</si>
  <si>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</si>
  <si>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</si>
  <si>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</si>
  <si>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</si>
  <si>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</si>
  <si>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</si>
  <si>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</si>
  <si>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</si>
  <si>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</si>
  <si>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</si>
  <si>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</si>
  <si>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</si>
  <si>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</si>
  <si>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</si>
  <si>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</si>
  <si>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</si>
  <si>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</si>
  <si>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</si>
  <si>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</si>
  <si>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</si>
  <si>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</si>
  <si>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</si>
  <si>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</si>
  <si>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</si>
  <si>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</si>
  <si>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</si>
  <si>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</si>
  <si>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</si>
  <si>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</si>
  <si>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</si>
  <si>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</si>
  <si>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</si>
  <si>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</si>
  <si>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</si>
  <si>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</si>
  <si>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</si>
  <si>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LH7446-29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</si>
</sst>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6"/>
      <color indexed="10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  <xf numFmtId="0" fontId="35" fillId="0" borderId="0" xfId="0" applyFont="1" applyAlignment="1">
      <alignment horizontal="left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5962245"/>
        <c:axId val="196486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5543259"/>
        <c:axId val="63626912"/>
      </c:scatterChart>
      <c:valAx>
        <c:axId val="25962245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964866"/>
        <c:crosses val="autoZero"/>
        <c:crossBetween val="midCat"/>
        <c:dispUnits/>
        <c:majorUnit val="10"/>
      </c:valAx>
      <c:valAx>
        <c:axId val="196486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5962245"/>
        <c:crosses val="autoZero"/>
        <c:crossBetween val="midCat"/>
        <c:dispUnits/>
      </c:valAx>
      <c:valAx>
        <c:axId val="25543259"/>
        <c:scaling>
          <c:orientation val="minMax"/>
        </c:scaling>
        <c:axPos val="b"/>
        <c:delete val="1"/>
        <c:majorTickMark val="in"/>
        <c:minorTickMark val="none"/>
        <c:tickLblPos val="nextTo"/>
        <c:crossAx val="63626912"/>
        <c:crosses val="max"/>
        <c:crossBetween val="midCat"/>
        <c:dispUnits/>
      </c:valAx>
      <c:valAx>
        <c:axId val="63626912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54325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1843489"/>
        <c:axId val="15529902"/>
      </c:scatterChart>
      <c:valAx>
        <c:axId val="2184348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5529902"/>
        <c:crosses val="autoZero"/>
        <c:crossBetween val="midCat"/>
        <c:dispUnits/>
      </c:valAx>
      <c:valAx>
        <c:axId val="1552990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18434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62135"/>
        <c:axId val="730775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7891965"/>
        <c:axId val="27051226"/>
      </c:scatterChart>
      <c:valAx>
        <c:axId val="562135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7307756"/>
        <c:crosses val="autoZero"/>
        <c:crossBetween val="midCat"/>
        <c:dispUnits/>
        <c:majorUnit val="5"/>
      </c:valAx>
      <c:valAx>
        <c:axId val="730775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62135"/>
        <c:crosses val="autoZero"/>
        <c:crossBetween val="midCat"/>
        <c:dispUnits/>
      </c:valAx>
      <c:valAx>
        <c:axId val="27891965"/>
        <c:scaling>
          <c:orientation val="minMax"/>
        </c:scaling>
        <c:axPos val="b"/>
        <c:delete val="1"/>
        <c:majorTickMark val="in"/>
        <c:minorTickMark val="none"/>
        <c:tickLblPos val="nextTo"/>
        <c:crossAx val="27051226"/>
        <c:crosses val="max"/>
        <c:crossBetween val="midCat"/>
        <c:dispUnits/>
      </c:valAx>
      <c:valAx>
        <c:axId val="27051226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89196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01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626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8" sqref="J8:K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8"/>
      <c r="B2" s="159"/>
      <c r="C2" s="159"/>
      <c r="D2" s="95"/>
      <c r="E2" s="95"/>
      <c r="F2" s="95"/>
      <c r="G2" s="96"/>
      <c r="H2" s="160"/>
      <c r="I2" s="160"/>
      <c r="J2" s="160"/>
      <c r="K2" s="160"/>
      <c r="L2" s="160"/>
      <c r="M2" s="160"/>
      <c r="N2" s="14"/>
    </row>
    <row r="3" spans="1:14" ht="24.75">
      <c r="A3" s="159" t="s">
        <v>100</v>
      </c>
      <c r="B3" s="159"/>
      <c r="C3" s="159"/>
      <c r="D3" s="97"/>
      <c r="E3" s="97"/>
      <c r="F3" s="97"/>
      <c r="G3" s="98"/>
      <c r="H3" s="161"/>
      <c r="I3" s="161"/>
      <c r="J3" s="161"/>
      <c r="K3" s="161"/>
      <c r="L3" s="161"/>
      <c r="M3" s="161"/>
      <c r="N3" s="14"/>
    </row>
    <row r="4" spans="1:14" ht="24.75">
      <c r="A4" s="165" t="s">
        <v>101</v>
      </c>
      <c r="B4" s="165"/>
      <c r="C4" s="165"/>
      <c r="D4" s="99"/>
      <c r="E4" s="100"/>
      <c r="F4" s="100"/>
      <c r="G4" s="100"/>
      <c r="H4" s="5"/>
      <c r="I4" s="5"/>
      <c r="J4" s="151" t="s">
        <v>113</v>
      </c>
      <c r="K4" s="151"/>
      <c r="L4" s="101"/>
      <c r="M4" s="102"/>
      <c r="N4" s="17"/>
    </row>
    <row r="5" spans="1:14" ht="24.75">
      <c r="A5" s="5"/>
      <c r="B5" s="150"/>
      <c r="C5" s="96"/>
      <c r="D5" s="96"/>
      <c r="E5" s="96"/>
      <c r="F5" s="96"/>
      <c r="G5" s="103"/>
      <c r="H5" s="104"/>
      <c r="I5" s="104"/>
      <c r="J5" s="152" t="s">
        <v>114</v>
      </c>
      <c r="K5" s="104"/>
      <c r="L5" s="104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3" t="s">
        <v>115</v>
      </c>
      <c r="K6" s="154"/>
      <c r="L6" s="154"/>
      <c r="M6" s="102"/>
      <c r="N6" s="17"/>
    </row>
    <row r="7" spans="1:14" ht="23.2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07"/>
      <c r="K7" s="107"/>
      <c r="L7" s="107"/>
      <c r="M7" s="102"/>
      <c r="N7" s="17"/>
    </row>
    <row r="8" spans="1:14" ht="30.75">
      <c r="A8" s="97"/>
      <c r="B8" s="105"/>
      <c r="C8" s="106"/>
      <c r="D8" s="106"/>
      <c r="E8" s="99"/>
      <c r="F8" s="99"/>
      <c r="G8" s="107"/>
      <c r="H8" s="107"/>
      <c r="I8" s="107"/>
      <c r="J8" s="156" t="s">
        <v>116</v>
      </c>
      <c r="K8" s="157"/>
      <c r="L8" s="155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3.45</v>
      </c>
      <c r="C26" s="127">
        <v>1233</v>
      </c>
      <c r="D26" s="128">
        <v>11.01</v>
      </c>
      <c r="E26" s="129">
        <v>19082</v>
      </c>
      <c r="F26" s="84">
        <v>3.59</v>
      </c>
      <c r="G26" s="84">
        <v>99.11</v>
      </c>
      <c r="H26" s="85">
        <v>1271.79</v>
      </c>
      <c r="I26" s="86">
        <v>41.87</v>
      </c>
      <c r="J26" s="87">
        <v>0.06</v>
      </c>
      <c r="K26" s="86">
        <v>3.29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10.11</v>
      </c>
      <c r="C27" s="127">
        <v>1243</v>
      </c>
      <c r="D27" s="128">
        <v>11.1</v>
      </c>
      <c r="E27" s="129">
        <v>19013</v>
      </c>
      <c r="F27" s="84">
        <v>10.53</v>
      </c>
      <c r="G27" s="84">
        <v>93.69</v>
      </c>
      <c r="H27" s="85">
        <v>1281.78</v>
      </c>
      <c r="I27" s="86">
        <v>115.91</v>
      </c>
      <c r="J27" s="87">
        <v>0.16</v>
      </c>
      <c r="K27" s="86">
        <v>9.03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18.38</v>
      </c>
      <c r="C28" s="127">
        <v>1248</v>
      </c>
      <c r="D28" s="128">
        <v>11.15</v>
      </c>
      <c r="E28" s="129">
        <v>18884</v>
      </c>
      <c r="F28" s="84">
        <v>19.15</v>
      </c>
      <c r="G28" s="84">
        <v>87.78</v>
      </c>
      <c r="H28" s="85">
        <v>1287.55</v>
      </c>
      <c r="I28" s="86">
        <v>197.44</v>
      </c>
      <c r="J28" s="87">
        <v>0.26</v>
      </c>
      <c r="K28" s="86">
        <v>15.32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34.26</v>
      </c>
      <c r="C29" s="127">
        <v>1265</v>
      </c>
      <c r="D29" s="128">
        <v>11.28</v>
      </c>
      <c r="E29" s="129">
        <v>18737</v>
      </c>
      <c r="F29" s="84">
        <v>35.7</v>
      </c>
      <c r="G29" s="84">
        <v>76.1</v>
      </c>
      <c r="H29" s="85">
        <v>1304.33</v>
      </c>
      <c r="I29" s="86">
        <v>318.94</v>
      </c>
      <c r="J29" s="87">
        <v>0.43</v>
      </c>
      <c r="K29" s="86">
        <v>24.44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45.87</v>
      </c>
      <c r="C30" s="127">
        <v>1265</v>
      </c>
      <c r="D30" s="128">
        <v>11.32</v>
      </c>
      <c r="E30" s="129">
        <v>18689</v>
      </c>
      <c r="F30" s="84">
        <v>47.79</v>
      </c>
      <c r="G30" s="84">
        <v>67.24</v>
      </c>
      <c r="H30" s="85">
        <v>1304.74</v>
      </c>
      <c r="I30" s="86">
        <v>377.34</v>
      </c>
      <c r="J30" s="87">
        <v>0.51</v>
      </c>
      <c r="K30" s="86">
        <v>28.91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59.28</v>
      </c>
      <c r="C31" s="127">
        <v>1253</v>
      </c>
      <c r="D31" s="128">
        <v>11.18</v>
      </c>
      <c r="E31" s="129">
        <v>18825</v>
      </c>
      <c r="F31" s="84">
        <v>61.76</v>
      </c>
      <c r="G31" s="84">
        <v>55.94</v>
      </c>
      <c r="H31" s="85">
        <v>1291.97</v>
      </c>
      <c r="I31" s="86">
        <v>405.58</v>
      </c>
      <c r="J31" s="87">
        <v>0.54</v>
      </c>
      <c r="K31" s="86">
        <v>31.38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72.57</v>
      </c>
      <c r="C32" s="127">
        <v>1205</v>
      </c>
      <c r="D32" s="128">
        <v>10.72</v>
      </c>
      <c r="E32" s="129">
        <v>19236</v>
      </c>
      <c r="F32" s="84">
        <v>75.61</v>
      </c>
      <c r="G32" s="84">
        <v>42.82</v>
      </c>
      <c r="H32" s="85">
        <v>1242.75</v>
      </c>
      <c r="I32" s="86">
        <v>380.06</v>
      </c>
      <c r="J32" s="87">
        <v>0.51</v>
      </c>
      <c r="K32" s="86">
        <v>30.57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84.17</v>
      </c>
      <c r="C33" s="127">
        <v>1129</v>
      </c>
      <c r="D33" s="128">
        <v>10.01</v>
      </c>
      <c r="E33" s="129">
        <v>19985</v>
      </c>
      <c r="F33" s="84">
        <v>87.69</v>
      </c>
      <c r="G33" s="84">
        <v>29.41</v>
      </c>
      <c r="H33" s="85">
        <v>1164.59</v>
      </c>
      <c r="I33" s="86">
        <v>302.8</v>
      </c>
      <c r="J33" s="87">
        <v>0.41</v>
      </c>
      <c r="K33" s="86">
        <v>25.99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94.63</v>
      </c>
      <c r="C34" s="127">
        <v>1045</v>
      </c>
      <c r="D34" s="128">
        <v>9.21</v>
      </c>
      <c r="E34" s="129">
        <v>20973</v>
      </c>
      <c r="F34" s="84">
        <v>98.6</v>
      </c>
      <c r="G34" s="84">
        <v>17.55</v>
      </c>
      <c r="H34" s="85">
        <v>1077.36</v>
      </c>
      <c r="I34" s="86">
        <v>203.16</v>
      </c>
      <c r="J34" s="87">
        <v>0.27</v>
      </c>
      <c r="K34" s="86">
        <v>18.85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104.32</v>
      </c>
      <c r="C35" s="127">
        <v>1008.2</v>
      </c>
      <c r="D35" s="128">
        <v>8.51</v>
      </c>
      <c r="E35" s="129">
        <v>21936</v>
      </c>
      <c r="F35" s="84">
        <v>108.68</v>
      </c>
      <c r="G35" s="84">
        <v>8.47</v>
      </c>
      <c r="H35" s="85">
        <v>1039.88</v>
      </c>
      <c r="I35" s="86">
        <v>108.04</v>
      </c>
      <c r="J35" s="87">
        <v>0.14</v>
      </c>
      <c r="K35" s="86">
        <v>10.39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116.69</v>
      </c>
      <c r="C36" s="127">
        <v>932.8</v>
      </c>
      <c r="D36" s="128">
        <v>8.16</v>
      </c>
      <c r="E36" s="129">
        <v>22460</v>
      </c>
      <c r="F36" s="84">
        <v>121.58</v>
      </c>
      <c r="G36" s="84">
        <v>0</v>
      </c>
      <c r="H36" s="85">
        <v>962.13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405.28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0.5985252115467901</v>
      </c>
      <c r="BD41" s="5">
        <f aca="true" t="shared" si="0" ref="BD41:BD50">IF(ISERR(($BE$21*0.4912-B26*0.03607)/($BE$21*0.4912)),0,($BE$21*0.4912-B26*0.03607)/($BE$21*0.4912))</f>
        <v>0.9910995708276802</v>
      </c>
      <c r="BF41">
        <f aca="true" t="shared" si="1" ref="BF41:BF50">(I26*63025)/(746*E26)</f>
        <v>0.18537582475294292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0.5874851772380152</v>
      </c>
      <c r="BD42" s="5">
        <f t="shared" si="0"/>
        <v>0.9739178727732888</v>
      </c>
      <c r="BF42">
        <f t="shared" si="1"/>
        <v>0.5150439434060144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0.5878322677581511</v>
      </c>
      <c r="BD43" s="5">
        <f t="shared" si="0"/>
        <v>0.9525826411051481</v>
      </c>
      <c r="BF43">
        <f t="shared" si="1"/>
        <v>0.8833141294983966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0.5832358847356983</v>
      </c>
      <c r="BD44" s="5">
        <f t="shared" si="0"/>
        <v>0.91161486856705</v>
      </c>
      <c r="BF44">
        <f t="shared" si="1"/>
        <v>1.4380797138205277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0.5816846799877203</v>
      </c>
      <c r="BD45" s="5">
        <f t="shared" si="0"/>
        <v>0.8816629895262866</v>
      </c>
      <c r="BF45">
        <f t="shared" si="1"/>
        <v>1.705771319367947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0.5793766843763287</v>
      </c>
      <c r="BD46" s="5">
        <f t="shared" si="0"/>
        <v>0.8470674083086607</v>
      </c>
      <c r="BF46">
        <f t="shared" si="1"/>
        <v>1.8201851752952445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0.5771968184060925</v>
      </c>
      <c r="BD47" s="5">
        <f t="shared" si="0"/>
        <v>0.8127814072361591</v>
      </c>
      <c r="BF47">
        <f t="shared" si="1"/>
        <v>1.6692117089996026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0.5752121279867373</v>
      </c>
      <c r="BD48" s="5">
        <f t="shared" si="0"/>
        <v>0.7828553265408228</v>
      </c>
      <c r="BF48">
        <f t="shared" si="1"/>
        <v>1.2800464959980038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0.5756217661770122</v>
      </c>
      <c r="BD49" s="5">
        <f t="shared" si="0"/>
        <v>0.7558702572241661</v>
      </c>
      <c r="BF49">
        <f t="shared" si="1"/>
        <v>0.8183737191018863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0.5951952571556286</v>
      </c>
      <c r="BD50" s="5">
        <f t="shared" si="0"/>
        <v>0.7308716605053895</v>
      </c>
      <c r="BF50">
        <f t="shared" si="1"/>
        <v>0.41610330466597445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9" t="s">
        <v>98</v>
      </c>
      <c r="B55" s="170"/>
      <c r="C55" s="170"/>
      <c r="D55" s="170"/>
      <c r="E55" s="170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87.63</v>
      </c>
      <c r="C58" s="144">
        <f>AIRFLOW!C26</f>
        <v>1233</v>
      </c>
      <c r="D58" s="145">
        <f>AIRFLOW!D26</f>
        <v>11.01</v>
      </c>
      <c r="E58" s="146">
        <f>AIRFLOW!E26</f>
        <v>19082</v>
      </c>
      <c r="F58" s="74">
        <f>25.4*AIRFLOW!F26</f>
        <v>91.18599999999999</v>
      </c>
      <c r="G58" s="75">
        <f>AIRFLOW!G26*0.472</f>
        <v>46.77992</v>
      </c>
      <c r="H58" s="74">
        <f>AIRFLOW!H26</f>
        <v>1271.79</v>
      </c>
      <c r="I58" s="75">
        <f>AIRFLOW!I26</f>
        <v>41.87</v>
      </c>
      <c r="J58" s="76">
        <f>AIRFLOW!J26</f>
        <v>0.06</v>
      </c>
      <c r="K58" s="77">
        <f>AIRFLOW!K26</f>
        <v>3.29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256.794</v>
      </c>
      <c r="C59" s="144">
        <f>AIRFLOW!C27</f>
        <v>1243</v>
      </c>
      <c r="D59" s="145">
        <f>AIRFLOW!D27</f>
        <v>11.1</v>
      </c>
      <c r="E59" s="146">
        <f>AIRFLOW!E27</f>
        <v>19013</v>
      </c>
      <c r="F59" s="74">
        <f>25.4*AIRFLOW!F27</f>
        <v>267.462</v>
      </c>
      <c r="G59" s="75">
        <f>AIRFLOW!G27*0.472</f>
        <v>44.22168</v>
      </c>
      <c r="H59" s="74">
        <f>AIRFLOW!H27</f>
        <v>1281.78</v>
      </c>
      <c r="I59" s="75">
        <f>AIRFLOW!I27</f>
        <v>115.91</v>
      </c>
      <c r="J59" s="76">
        <f>AIRFLOW!J27</f>
        <v>0.16</v>
      </c>
      <c r="K59" s="77">
        <f>AIRFLOW!K27</f>
        <v>9.03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466.852</v>
      </c>
      <c r="C60" s="144">
        <f>AIRFLOW!C28</f>
        <v>1248</v>
      </c>
      <c r="D60" s="145">
        <f>AIRFLOW!D28</f>
        <v>11.15</v>
      </c>
      <c r="E60" s="146">
        <f>AIRFLOW!E28</f>
        <v>18884</v>
      </c>
      <c r="F60" s="74">
        <f>25.4*AIRFLOW!F28</f>
        <v>486.4099999999999</v>
      </c>
      <c r="G60" s="75">
        <f>AIRFLOW!G28*0.472</f>
        <v>41.432159999999996</v>
      </c>
      <c r="H60" s="74">
        <f>AIRFLOW!H28</f>
        <v>1287.55</v>
      </c>
      <c r="I60" s="75">
        <f>AIRFLOW!I28</f>
        <v>197.44</v>
      </c>
      <c r="J60" s="76">
        <f>AIRFLOW!J28</f>
        <v>0.26</v>
      </c>
      <c r="K60" s="77">
        <f>AIRFLOW!K28</f>
        <v>15.32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870.204</v>
      </c>
      <c r="C61" s="144">
        <f>AIRFLOW!C29</f>
        <v>1265</v>
      </c>
      <c r="D61" s="145">
        <f>AIRFLOW!D29</f>
        <v>11.28</v>
      </c>
      <c r="E61" s="146">
        <f>AIRFLOW!E29</f>
        <v>18737</v>
      </c>
      <c r="F61" s="74">
        <f>25.4*AIRFLOW!F29</f>
        <v>906.78</v>
      </c>
      <c r="G61" s="75">
        <f>AIRFLOW!G29*0.472</f>
        <v>35.9192</v>
      </c>
      <c r="H61" s="74">
        <f>AIRFLOW!H29</f>
        <v>1304.33</v>
      </c>
      <c r="I61" s="75">
        <f>AIRFLOW!I29</f>
        <v>318.94</v>
      </c>
      <c r="J61" s="76">
        <f>AIRFLOW!J29</f>
        <v>0.43</v>
      </c>
      <c r="K61" s="77">
        <f>AIRFLOW!K29</f>
        <v>24.44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1165.098</v>
      </c>
      <c r="C62" s="144">
        <f>AIRFLOW!C30</f>
        <v>1265</v>
      </c>
      <c r="D62" s="145">
        <f>AIRFLOW!D30</f>
        <v>11.32</v>
      </c>
      <c r="E62" s="146">
        <f>AIRFLOW!E30</f>
        <v>18689</v>
      </c>
      <c r="F62" s="74">
        <f>25.4*AIRFLOW!F30</f>
        <v>1213.866</v>
      </c>
      <c r="G62" s="75">
        <f>AIRFLOW!G30*0.472</f>
        <v>31.737279999999995</v>
      </c>
      <c r="H62" s="74">
        <f>AIRFLOW!H30</f>
        <v>1304.74</v>
      </c>
      <c r="I62" s="75">
        <f>AIRFLOW!I30</f>
        <v>377.34</v>
      </c>
      <c r="J62" s="76">
        <f>AIRFLOW!J30</f>
        <v>0.51</v>
      </c>
      <c r="K62" s="77">
        <f>AIRFLOW!K30</f>
        <v>28.91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1505.712</v>
      </c>
      <c r="C63" s="144">
        <f>AIRFLOW!C31</f>
        <v>1253</v>
      </c>
      <c r="D63" s="145">
        <f>AIRFLOW!D31</f>
        <v>11.18</v>
      </c>
      <c r="E63" s="146">
        <f>AIRFLOW!E31</f>
        <v>18825</v>
      </c>
      <c r="F63" s="74">
        <f>25.4*AIRFLOW!F31</f>
        <v>1568.704</v>
      </c>
      <c r="G63" s="75">
        <f>AIRFLOW!G31*0.472</f>
        <v>26.403679999999998</v>
      </c>
      <c r="H63" s="74">
        <f>AIRFLOW!H31</f>
        <v>1291.97</v>
      </c>
      <c r="I63" s="75">
        <f>AIRFLOW!I31</f>
        <v>405.58</v>
      </c>
      <c r="J63" s="76">
        <f>AIRFLOW!J31</f>
        <v>0.54</v>
      </c>
      <c r="K63" s="77">
        <f>AIRFLOW!K31</f>
        <v>31.38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1843.2779999999998</v>
      </c>
      <c r="C64" s="144">
        <f>AIRFLOW!C32</f>
        <v>1205</v>
      </c>
      <c r="D64" s="145">
        <f>AIRFLOW!D32</f>
        <v>10.72</v>
      </c>
      <c r="E64" s="146">
        <f>AIRFLOW!E32</f>
        <v>19236</v>
      </c>
      <c r="F64" s="74">
        <f>25.4*AIRFLOW!F32</f>
        <v>1920.494</v>
      </c>
      <c r="G64" s="75">
        <f>AIRFLOW!G32*0.472</f>
        <v>20.21104</v>
      </c>
      <c r="H64" s="74">
        <f>AIRFLOW!H32</f>
        <v>1242.75</v>
      </c>
      <c r="I64" s="75">
        <f>AIRFLOW!I32</f>
        <v>380.06</v>
      </c>
      <c r="J64" s="76">
        <f>AIRFLOW!J32</f>
        <v>0.51</v>
      </c>
      <c r="K64" s="77">
        <f>AIRFLOW!K32</f>
        <v>30.57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2137.918</v>
      </c>
      <c r="C65" s="144">
        <f>AIRFLOW!C33</f>
        <v>1129</v>
      </c>
      <c r="D65" s="145">
        <f>AIRFLOW!D33</f>
        <v>10.01</v>
      </c>
      <c r="E65" s="146">
        <f>AIRFLOW!E33</f>
        <v>19985</v>
      </c>
      <c r="F65" s="74">
        <f>25.4*AIRFLOW!F33</f>
        <v>2227.326</v>
      </c>
      <c r="G65" s="75">
        <f>AIRFLOW!G33*0.472</f>
        <v>13.88152</v>
      </c>
      <c r="H65" s="74">
        <f>AIRFLOW!H33</f>
        <v>1164.59</v>
      </c>
      <c r="I65" s="75">
        <f>AIRFLOW!I33</f>
        <v>302.8</v>
      </c>
      <c r="J65" s="76">
        <f>AIRFLOW!J33</f>
        <v>0.41</v>
      </c>
      <c r="K65" s="77">
        <f>AIRFLOW!K33</f>
        <v>25.99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2403.602</v>
      </c>
      <c r="C66" s="144">
        <f>AIRFLOW!C34</f>
        <v>1045</v>
      </c>
      <c r="D66" s="145">
        <f>AIRFLOW!D34</f>
        <v>9.21</v>
      </c>
      <c r="E66" s="146">
        <f>AIRFLOW!E34</f>
        <v>20973</v>
      </c>
      <c r="F66" s="74">
        <f>25.4*AIRFLOW!F34</f>
        <v>2504.4399999999996</v>
      </c>
      <c r="G66" s="75">
        <f>AIRFLOW!G34*0.472</f>
        <v>8.2836</v>
      </c>
      <c r="H66" s="74">
        <f>AIRFLOW!H34</f>
        <v>1077.36</v>
      </c>
      <c r="I66" s="75">
        <f>AIRFLOW!I34</f>
        <v>203.16</v>
      </c>
      <c r="J66" s="76">
        <f>AIRFLOW!J34</f>
        <v>0.27</v>
      </c>
      <c r="K66" s="77">
        <f>AIRFLOW!K34</f>
        <v>18.85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2649.7279999999996</v>
      </c>
      <c r="C67" s="144">
        <f>AIRFLOW!C35</f>
        <v>1008.2</v>
      </c>
      <c r="D67" s="145">
        <f>AIRFLOW!D35</f>
        <v>8.51</v>
      </c>
      <c r="E67" s="146">
        <f>AIRFLOW!E35</f>
        <v>21936</v>
      </c>
      <c r="F67" s="74">
        <f>25.4*AIRFLOW!F35</f>
        <v>2760.472</v>
      </c>
      <c r="G67" s="75">
        <f>AIRFLOW!G35*0.472</f>
        <v>3.99784</v>
      </c>
      <c r="H67" s="74">
        <f>AIRFLOW!H35</f>
        <v>1039.88</v>
      </c>
      <c r="I67" s="75">
        <f>AIRFLOW!I35</f>
        <v>108.04</v>
      </c>
      <c r="J67" s="76">
        <f>AIRFLOW!J35</f>
        <v>0.14</v>
      </c>
      <c r="K67" s="77">
        <f>AIRFLOW!K35</f>
        <v>10.39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2963.926</v>
      </c>
      <c r="C68" s="144">
        <f>AIRFLOW!C36</f>
        <v>932.8</v>
      </c>
      <c r="D68" s="145">
        <f>AIRFLOW!D36</f>
        <v>8.16</v>
      </c>
      <c r="E68" s="146">
        <f>AIRFLOW!E36</f>
        <v>22460</v>
      </c>
      <c r="F68" s="74">
        <f>25.4*AIRFLOW!F36</f>
        <v>3088.1319999999996</v>
      </c>
      <c r="G68" s="75">
        <f>AIRFLOW!G36*0.472</f>
        <v>0</v>
      </c>
      <c r="H68" s="74">
        <f>AIRFLOW!H36</f>
        <v>962.13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405.28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3"/>
      <c r="B71" s="163"/>
      <c r="C71" s="163"/>
      <c r="D71" s="163"/>
      <c r="E71" s="164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0.8592877475704352</v>
      </c>
      <c r="C74" s="144">
        <f>AIRFLOW!C26</f>
        <v>1233</v>
      </c>
      <c r="D74" s="145">
        <f>AIRFLOW!D26</f>
        <v>11.01</v>
      </c>
      <c r="E74" s="149">
        <f>AIRFLOW!E26</f>
        <v>19082</v>
      </c>
      <c r="F74" s="80">
        <f>AIRFLOW!F26*(0.07355/0.2952998)</f>
        <v>0.8941573952979311</v>
      </c>
      <c r="G74" s="80">
        <f>AIRFLOW!G26*0.472*(0.001*3600)</f>
        <v>168.407712</v>
      </c>
      <c r="H74" s="79">
        <f>AIRFLOW!H26</f>
        <v>1271.79</v>
      </c>
      <c r="I74" s="81">
        <f>AIRFLOW!I26</f>
        <v>41.87</v>
      </c>
      <c r="J74" s="82">
        <f>AIRFLOW!J26</f>
        <v>0.06</v>
      </c>
      <c r="K74" s="80">
        <f>AIRFLOW!K26</f>
        <v>3.29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2.518086703749884</v>
      </c>
      <c r="C75" s="144">
        <f>AIRFLOW!C27</f>
        <v>1243</v>
      </c>
      <c r="D75" s="145">
        <f>AIRFLOW!D27</f>
        <v>11.1</v>
      </c>
      <c r="E75" s="149">
        <f>AIRFLOW!E27</f>
        <v>19013</v>
      </c>
      <c r="F75" s="80">
        <f>AIRFLOW!F27*(0.07355/0.2952998)</f>
        <v>2.622695646932372</v>
      </c>
      <c r="G75" s="80">
        <f>AIRFLOW!G27*0.472*(0.001*3600)</f>
        <v>159.198048</v>
      </c>
      <c r="H75" s="79">
        <f>AIRFLOW!H27</f>
        <v>1281.78</v>
      </c>
      <c r="I75" s="81">
        <f>AIRFLOW!I27</f>
        <v>115.91</v>
      </c>
      <c r="J75" s="82">
        <f>AIRFLOW!J27</f>
        <v>0.16</v>
      </c>
      <c r="K75" s="80">
        <f>AIRFLOW!K27</f>
        <v>9.03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4.577886608795536</v>
      </c>
      <c r="C76" s="144">
        <f>AIRFLOW!C28</f>
        <v>1248</v>
      </c>
      <c r="D76" s="145">
        <f>AIRFLOW!D28</f>
        <v>11.15</v>
      </c>
      <c r="E76" s="149">
        <f>AIRFLOW!E28</f>
        <v>18884</v>
      </c>
      <c r="F76" s="80">
        <f>AIRFLOW!F28*(0.07355/0.2952998)</f>
        <v>4.7696696712967634</v>
      </c>
      <c r="G76" s="80">
        <f>AIRFLOW!G28*0.472*(0.001*3600)</f>
        <v>149.155776</v>
      </c>
      <c r="H76" s="79">
        <f>AIRFLOW!H28</f>
        <v>1287.55</v>
      </c>
      <c r="I76" s="81">
        <f>AIRFLOW!I28</f>
        <v>197.44</v>
      </c>
      <c r="J76" s="82">
        <f>AIRFLOW!J28</f>
        <v>0.26</v>
      </c>
      <c r="K76" s="80">
        <f>AIRFLOW!K28</f>
        <v>15.32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8.533100936742931</v>
      </c>
      <c r="C77" s="144">
        <f>AIRFLOW!C29</f>
        <v>1265</v>
      </c>
      <c r="D77" s="145">
        <f>AIRFLOW!D29</f>
        <v>11.28</v>
      </c>
      <c r="E77" s="149">
        <f>AIRFLOW!E29</f>
        <v>18737</v>
      </c>
      <c r="F77" s="80">
        <f>AIRFLOW!F29*(0.07355/0.2952998)</f>
        <v>8.89176017051146</v>
      </c>
      <c r="G77" s="80">
        <f>AIRFLOW!G29*0.472*(0.001*3600)</f>
        <v>129.30911999999998</v>
      </c>
      <c r="H77" s="79">
        <f>AIRFLOW!H29</f>
        <v>1304.33</v>
      </c>
      <c r="I77" s="81">
        <f>AIRFLOW!I29</f>
        <v>318.94</v>
      </c>
      <c r="J77" s="82">
        <f>AIRFLOW!J29</f>
        <v>0.43</v>
      </c>
      <c r="K77" s="80">
        <f>AIRFLOW!K29</f>
        <v>24.44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11.4247910090017</v>
      </c>
      <c r="C78" s="144">
        <f>AIRFLOW!C30</f>
        <v>1265</v>
      </c>
      <c r="D78" s="145">
        <f>AIRFLOW!D30</f>
        <v>11.32</v>
      </c>
      <c r="E78" s="149">
        <f>AIRFLOW!E30</f>
        <v>18689</v>
      </c>
      <c r="F78" s="80">
        <f>AIRFLOW!F30*(0.07355/0.2952998)</f>
        <v>11.903003320693072</v>
      </c>
      <c r="G78" s="80">
        <f>AIRFLOW!G30*0.472*(0.001*3600)</f>
        <v>114.25420799999998</v>
      </c>
      <c r="H78" s="79">
        <f>AIRFLOW!H30</f>
        <v>1304.74</v>
      </c>
      <c r="I78" s="81">
        <f>AIRFLOW!I30</f>
        <v>377.34</v>
      </c>
      <c r="J78" s="82">
        <f>AIRFLOW!J30</f>
        <v>0.51</v>
      </c>
      <c r="K78" s="80">
        <f>AIRFLOW!K30</f>
        <v>28.91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14.764805123471131</v>
      </c>
      <c r="C79" s="144">
        <f>AIRFLOW!C31</f>
        <v>1253</v>
      </c>
      <c r="D79" s="145">
        <f>AIRFLOW!D31</f>
        <v>11.18</v>
      </c>
      <c r="E79" s="149">
        <f>AIRFLOW!E31</f>
        <v>18825</v>
      </c>
      <c r="F79" s="80">
        <f>AIRFLOW!F31*(0.07355/0.2952998)</f>
        <v>15.382496026072488</v>
      </c>
      <c r="G79" s="80">
        <f>AIRFLOW!G31*0.472*(0.001*3600)</f>
        <v>95.053248</v>
      </c>
      <c r="H79" s="79">
        <f>AIRFLOW!H31</f>
        <v>1291.97</v>
      </c>
      <c r="I79" s="81">
        <f>AIRFLOW!I31</f>
        <v>405.58</v>
      </c>
      <c r="J79" s="82">
        <f>AIRFLOW!J31</f>
        <v>0.54</v>
      </c>
      <c r="K79" s="80">
        <f>AIRFLOW!K31</f>
        <v>31.38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18.07493096845985</v>
      </c>
      <c r="C80" s="144">
        <f>AIRFLOW!C32</f>
        <v>1205</v>
      </c>
      <c r="D80" s="145">
        <f>AIRFLOW!D32</f>
        <v>10.72</v>
      </c>
      <c r="E80" s="149">
        <f>AIRFLOW!E32</f>
        <v>19236</v>
      </c>
      <c r="F80" s="80">
        <f>AIRFLOW!F32*(0.07355/0.2952998)</f>
        <v>18.83210046197119</v>
      </c>
      <c r="G80" s="80">
        <f>AIRFLOW!G32*0.472*(0.001*3600)</f>
        <v>72.759744</v>
      </c>
      <c r="H80" s="79">
        <f>AIRFLOW!H32</f>
        <v>1242.75</v>
      </c>
      <c r="I80" s="81">
        <f>AIRFLOW!I32</f>
        <v>380.06</v>
      </c>
      <c r="J80" s="82">
        <f>AIRFLOW!J32</f>
        <v>0.51</v>
      </c>
      <c r="K80" s="80">
        <f>AIRFLOW!K32</f>
        <v>30.57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20.964130351595227</v>
      </c>
      <c r="C81" s="144">
        <f>AIRFLOW!C33</f>
        <v>1129</v>
      </c>
      <c r="D81" s="145">
        <f>AIRFLOW!D33</f>
        <v>10.01</v>
      </c>
      <c r="E81" s="149">
        <f>AIRFLOW!E33</f>
        <v>19985</v>
      </c>
      <c r="F81" s="80">
        <f>AIRFLOW!F33*(0.07355/0.2952998)</f>
        <v>21.84085292302941</v>
      </c>
      <c r="G81" s="80">
        <f>AIRFLOW!G33*0.472*(0.001*3600)</f>
        <v>49.973472</v>
      </c>
      <c r="H81" s="79">
        <f>AIRFLOW!H33</f>
        <v>1164.59</v>
      </c>
      <c r="I81" s="81">
        <f>AIRFLOW!I33</f>
        <v>302.8</v>
      </c>
      <c r="J81" s="82">
        <f>AIRFLOW!J33</f>
        <v>0.41</v>
      </c>
      <c r="K81" s="80">
        <f>AIRFLOW!K33</f>
        <v>25.99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23.56939117466385</v>
      </c>
      <c r="C82" s="144">
        <f>AIRFLOW!C34</f>
        <v>1045</v>
      </c>
      <c r="D82" s="145">
        <f>AIRFLOW!D34</f>
        <v>9.21</v>
      </c>
      <c r="E82" s="149">
        <f>AIRFLOW!E34</f>
        <v>20973</v>
      </c>
      <c r="F82" s="80">
        <f>AIRFLOW!F34*(0.07355/0.2952998)</f>
        <v>24.5581947566507</v>
      </c>
      <c r="G82" s="80">
        <f>AIRFLOW!G34*0.472*(0.001*3600)</f>
        <v>29.82096</v>
      </c>
      <c r="H82" s="79">
        <f>AIRFLOW!H34</f>
        <v>1077.36</v>
      </c>
      <c r="I82" s="81">
        <f>AIRFLOW!I34</f>
        <v>203.16</v>
      </c>
      <c r="J82" s="82">
        <f>AIRFLOW!J34</f>
        <v>0.27</v>
      </c>
      <c r="K82" s="80">
        <f>AIRFLOW!K34</f>
        <v>18.85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25.982868935231245</v>
      </c>
      <c r="C83" s="144">
        <f>AIRFLOW!C35</f>
        <v>1008.2</v>
      </c>
      <c r="D83" s="145">
        <f>AIRFLOW!D35</f>
        <v>8.51</v>
      </c>
      <c r="E83" s="149">
        <f>AIRFLOW!E35</f>
        <v>21936</v>
      </c>
      <c r="F83" s="80">
        <f>AIRFLOW!F35*(0.07355/0.2952998)</f>
        <v>27.06880939303041</v>
      </c>
      <c r="G83" s="80">
        <f>AIRFLOW!G35*0.472*(0.001*3600)</f>
        <v>14.392224</v>
      </c>
      <c r="H83" s="79">
        <f>AIRFLOW!H35</f>
        <v>1039.88</v>
      </c>
      <c r="I83" s="81">
        <f>AIRFLOW!I35</f>
        <v>108.04</v>
      </c>
      <c r="J83" s="82">
        <f>AIRFLOW!J35</f>
        <v>0.14</v>
      </c>
      <c r="K83" s="80">
        <f>AIRFLOW!K35</f>
        <v>10.39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29.063851380867852</v>
      </c>
      <c r="C84" s="144">
        <f>AIRFLOW!C36</f>
        <v>932.8</v>
      </c>
      <c r="D84" s="145">
        <f>AIRFLOW!D36</f>
        <v>8.16</v>
      </c>
      <c r="E84" s="149">
        <f>AIRFLOW!E36</f>
        <v>22460</v>
      </c>
      <c r="F84" s="80">
        <f>AIRFLOW!F36*(0.07355/0.2952998)</f>
        <v>30.281798362206818</v>
      </c>
      <c r="G84" s="80">
        <f>AIRFLOW!G36*0.472*(0.001*3600)</f>
        <v>0</v>
      </c>
      <c r="H84" s="79">
        <f>AIRFLOW!H36</f>
        <v>962.13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405.28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7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109.42 in H2O, 2779 mm H2O or 27.25 kPa, Maximum open watts = 1437 watts.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74"/>
      <c r="B88" s="175"/>
      <c r="C88" s="175"/>
      <c r="D88" s="175"/>
      <c r="E88" s="175"/>
      <c r="F88" s="175"/>
      <c r="G88" s="175"/>
      <c r="H88" s="175"/>
      <c r="I88" s="175"/>
      <c r="J88" s="175"/>
      <c r="K88" s="17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7"/>
      <c r="B89" s="178"/>
      <c r="C89" s="178"/>
      <c r="D89" s="178"/>
      <c r="E89" s="178"/>
      <c r="F89" s="178"/>
      <c r="G89" s="178"/>
      <c r="H89" s="178"/>
      <c r="I89" s="178"/>
      <c r="J89" s="178"/>
      <c r="K89" s="17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80" t="s">
        <v>105</v>
      </c>
      <c r="B96" s="180"/>
      <c r="C96" s="18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6" t="s">
        <v>106</v>
      </c>
      <c r="B97" s="166"/>
      <c r="C97" s="166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6" t="s">
        <v>107</v>
      </c>
      <c r="B99" s="166"/>
      <c r="C99">
        <f>F36*D96</f>
        <v>109.422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2779.3187999999996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27.253618525986138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6" t="s">
        <v>110</v>
      </c>
      <c r="B102" s="166"/>
      <c r="C102">
        <f>H74*D97</f>
        <v>1437.1227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2">
        <f>IF(ISERR(+$BE$105),"",+$BE$105)</f>
        <v>315.67896416958484</v>
      </c>
      <c r="BC125" s="162"/>
      <c r="BD125" s="162"/>
      <c r="BF125" s="167">
        <f>IF(ISERR(+$BE$111),"",+$BE$111)</f>
        <v>0.9984850090034166</v>
      </c>
      <c r="BG125" s="167"/>
      <c r="BH125" s="167"/>
      <c r="BJ125" s="168">
        <f>IF(ISERR(+$BE$112),"",+$BE$112)</f>
        <v>3.95309016936082</v>
      </c>
      <c r="BK125" s="168"/>
      <c r="BL125" s="16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 selectLockedCells="1" selectUnlockedCell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2005-09-08T18:37:39Z</cp:lastPrinted>
  <dcterms:created xsi:type="dcterms:W3CDTF">1997-11-24T14:11:41Z</dcterms:created>
  <dcterms:modified xsi:type="dcterms:W3CDTF">2011-04-08T21:46:28Z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-54890727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