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4155" windowWidth="9720" windowHeight="4485" activeTab="0"/>
  </bookViews>
  <sheets>
    <sheet name="119918-12" sheetId="1" r:id="rId1"/>
  </sheets>
  <definedNames>
    <definedName name="_xlnm.Print_Area" localSheetId="0">'119918-12'!$A$1:$M$131</definedName>
  </definedNames>
  <calcPr fullCalcOnLoad="1"/>
</workbook>
</file>

<file path=xl/sharedStrings.xml><?xml version="1.0" encoding="utf-8"?>
<sst xmlns="http://schemas.openxmlformats.org/spreadsheetml/2006/main" count="78" uniqueCount="52">
  <si>
    <t>DESCRIPTION</t>
  </si>
  <si>
    <t>DESIGN APPLICATION</t>
  </si>
  <si>
    <t>TYPICAL MOTOR PERFORMANCE.*</t>
  </si>
  <si>
    <t>Orifice</t>
  </si>
  <si>
    <t>Amps</t>
  </si>
  <si>
    <t>Watts</t>
  </si>
  <si>
    <t>RPM</t>
  </si>
  <si>
    <t>Vac</t>
  </si>
  <si>
    <t>Flow</t>
  </si>
  <si>
    <t>Air</t>
  </si>
  <si>
    <t>Graph Data.</t>
  </si>
  <si>
    <t>(Inches)</t>
  </si>
  <si>
    <t>(In)</t>
  </si>
  <si>
    <t>(In.H2O)</t>
  </si>
  <si>
    <t>(CFM)</t>
  </si>
  <si>
    <t>A</t>
  </si>
  <si>
    <t>S</t>
  </si>
  <si>
    <t>T</t>
  </si>
  <si>
    <t>M</t>
  </si>
  <si>
    <t>D</t>
  </si>
  <si>
    <t>(mm)</t>
  </si>
  <si>
    <t>(mm H2O)</t>
  </si>
  <si>
    <t>(L/Sec)</t>
  </si>
  <si>
    <t>E</t>
  </si>
  <si>
    <t>R</t>
  </si>
  <si>
    <t>I</t>
  </si>
  <si>
    <t>C</t>
  </si>
  <si>
    <t>Note:  Metric Performance data is calculated from the ASTM data above.</t>
  </si>
  <si>
    <t>* Data represents performance of a typical motor sampled from a large production quantity.  Individual motor data may vary due to normal manufacturing variations.</t>
  </si>
  <si>
    <t>Test Specs:</t>
  </si>
  <si>
    <t>Minimum Sealed Vacuum:</t>
  </si>
  <si>
    <t>ORIFICE:</t>
  </si>
  <si>
    <t>7/8"</t>
  </si>
  <si>
    <t>Minimum Vacuum:</t>
  </si>
  <si>
    <t>Maximum Watts:</t>
  </si>
  <si>
    <t>PRODUCT BULLETIN</t>
  </si>
  <si>
    <t>DIMENSIONS</t>
  </si>
  <si>
    <t>IMPORTANT NOTE:</t>
  </si>
  <si>
    <t>Pictorial and dimensional data are subject to change without notice. Contact factory for current revision levels.</t>
  </si>
  <si>
    <t xml:space="preserve">WARNING    - </t>
  </si>
  <si>
    <t>When using AMETEK Lamb Electric bypass motors in machines that come in contact with foam, liquid (including water),</t>
  </si>
  <si>
    <t>or other foreign substances, the machine must be designed and constructed to prevent those substances from reaching the fan system, motor housing,</t>
  </si>
  <si>
    <t>and electrical components.  Lamb Electric vacuum motors other than hazardous duty models should not be applied in machines that come in contact</t>
  </si>
  <si>
    <t>with dry chemicals or other volatile materials.  Failure to observe these precautions could cause flashing (depending on volatility) or electrical shock</t>
  </si>
  <si>
    <t xml:space="preserve">which could result in property damage and severe bodily injury, including death in extreme cases.  All applications incorporating Lamb Electric motors </t>
  </si>
  <si>
    <t>should be submitted to appropriate organizations or agencies for testing specifically related to the safety of your equipment.</t>
  </si>
  <si>
    <t>(At 120 volts, 60Hz, test data is corrected to standard conditions of 29.92 Hg, 68° F.)</t>
  </si>
  <si>
    <t>122133-00</t>
  </si>
  <si>
    <t>Issued: June, 2008</t>
  </si>
  <si>
    <t xml:space="preserve"> SPECIAL FEATURES</t>
  </si>
  <si>
    <t>58"</t>
  </si>
  <si>
    <t>90"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</si>
</sst>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00"/>
    <numFmt numFmtId="170" formatCode="0.0"/>
  </numFmts>
  <fonts count="2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6.45"/>
      <name val="Arial"/>
      <family val="0"/>
    </font>
    <font>
      <sz val="7.25"/>
      <name val="Arial"/>
      <family val="0"/>
    </font>
    <font>
      <sz val="7.35"/>
      <name val="Arial"/>
      <family val="0"/>
    </font>
    <font>
      <sz val="6.55"/>
      <name val="Arial"/>
      <family val="0"/>
    </font>
    <font>
      <b/>
      <sz val="8"/>
      <name val="Arial"/>
      <family val="0"/>
    </font>
    <font>
      <b/>
      <sz val="14"/>
      <name val="Arial"/>
      <family val="2"/>
    </font>
    <font>
      <sz val="7.5"/>
      <name val="Arial"/>
      <family val="2"/>
    </font>
    <font>
      <b/>
      <i/>
      <sz val="10"/>
      <name val="Arial"/>
      <family val="0"/>
    </font>
    <font>
      <b/>
      <i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.5"/>
      <name val="Arial"/>
      <family val="2"/>
    </font>
    <font>
      <sz val="5.5"/>
      <name val="Arial"/>
      <family val="2"/>
    </font>
    <font>
      <sz val="10"/>
      <color indexed="10"/>
      <name val="Arial"/>
      <family val="2"/>
    </font>
    <font>
      <sz val="11"/>
      <name val="Courier New"/>
      <family val="0"/>
    </font>
    <font>
      <sz val="8"/>
      <name val="Courier New"/>
      <family val="0"/>
    </font>
    <font>
      <sz val="14"/>
      <name val="Arial"/>
      <family val="0"/>
    </font>
    <font>
      <sz val="14"/>
      <name val="Arial Black"/>
      <family val="2"/>
    </font>
    <font>
      <sz val="16"/>
      <name val="Arial Black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70">
    <xf numFmtId="0" fontId="0" fillId="0" borderId="0" xfId="0" applyAlignment="1">
      <alignment/>
    </xf>
    <xf numFmtId="169" fontId="0" fillId="0" borderId="2" xfId="0" applyNumberFormat="1" applyBorder="1" applyAlignment="1">
      <alignment horizontal="center"/>
    </xf>
    <xf numFmtId="169" fontId="3" fillId="0" borderId="2" xfId="0" applyNumberFormat="1" applyFont="1" applyBorder="1" applyAlignment="1">
      <alignment horizontal="center"/>
    </xf>
    <xf numFmtId="170" fontId="3" fillId="0" borderId="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1" fontId="3" fillId="0" borderId="2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170" fontId="0" fillId="0" borderId="2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/>
    </xf>
    <xf numFmtId="169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9" fillId="0" borderId="8" xfId="0" applyFont="1" applyBorder="1" applyAlignment="1">
      <alignment/>
    </xf>
    <xf numFmtId="0" fontId="0" fillId="0" borderId="9" xfId="0" applyBorder="1" applyAlignment="1">
      <alignment/>
    </xf>
    <xf numFmtId="0" fontId="9" fillId="0" borderId="8" xfId="0" applyFont="1" applyBorder="1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3" xfId="0" applyNumberFormat="1" applyBorder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2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5" xfId="0" applyFont="1" applyBorder="1" applyAlignment="1">
      <alignment/>
    </xf>
    <xf numFmtId="0" fontId="9" fillId="0" borderId="0" xfId="0" applyFont="1" applyAlignment="1">
      <alignment/>
    </xf>
    <xf numFmtId="15" fontId="3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170" fontId="0" fillId="0" borderId="14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0" fontId="4" fillId="0" borderId="0" xfId="0" applyFont="1" applyBorder="1" applyAlignment="1">
      <alignment/>
    </xf>
    <xf numFmtId="170" fontId="2" fillId="0" borderId="3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/>
    </xf>
    <xf numFmtId="1" fontId="3" fillId="0" borderId="2" xfId="0" applyNumberFormat="1" applyFont="1" applyFill="1" applyBorder="1" applyAlignment="1">
      <alignment horizontal="center" vertical="top"/>
    </xf>
    <xf numFmtId="1" fontId="3" fillId="0" borderId="8" xfId="0" applyNumberFormat="1" applyFont="1" applyBorder="1" applyAlignment="1">
      <alignment horizontal="center"/>
    </xf>
    <xf numFmtId="170" fontId="19" fillId="0" borderId="0" xfId="0" applyNumberFormat="1" applyFill="1" applyBorder="1" applyAlignment="1">
      <alignment horizontal="left" vertical="top"/>
    </xf>
    <xf numFmtId="1" fontId="19" fillId="0" borderId="0" xfId="0" applyNumberFormat="1" applyFill="1" applyBorder="1" applyAlignment="1">
      <alignment horizontal="right" vertical="top"/>
    </xf>
    <xf numFmtId="0" fontId="3" fillId="0" borderId="0" xfId="0" applyFont="1" applyBorder="1" applyAlignment="1">
      <alignment/>
    </xf>
    <xf numFmtId="1" fontId="20" fillId="0" borderId="0" xfId="0" applyNumberFormat="1" applyFont="1" applyFill="1" applyBorder="1" applyAlignment="1">
      <alignment horizontal="left" vertical="top" indent="2"/>
    </xf>
    <xf numFmtId="0" fontId="2" fillId="0" borderId="0" xfId="0" applyFont="1" applyBorder="1" applyAlignment="1">
      <alignment/>
    </xf>
    <xf numFmtId="170" fontId="3" fillId="0" borderId="2" xfId="0" applyNumberFormat="1" applyFont="1" applyBorder="1" applyAlignment="1">
      <alignment horizontal="center"/>
    </xf>
    <xf numFmtId="170" fontId="3" fillId="0" borderId="2" xfId="0" applyNumberFormat="1" applyFont="1" applyFill="1" applyBorder="1" applyAlignment="1">
      <alignment horizontal="center" vertical="top"/>
    </xf>
    <xf numFmtId="1" fontId="3" fillId="0" borderId="2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"/>
          <c:w val="0.9355"/>
          <c:h val="0.93025"/>
        </c:manualLayout>
      </c:layout>
      <c:lineChart>
        <c:grouping val="standard"/>
        <c:varyColors val="0"/>
        <c:ser>
          <c:idx val="1"/>
          <c:order val="0"/>
          <c:tx>
            <c:strRef>
              <c:f>'119918-12'!$K$32</c:f>
              <c:strCache>
                <c:ptCount val="1"/>
                <c:pt idx="0">
                  <c:v>Vac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'119918-12'!$O$34:$O$46</c:f>
              <c:numCache>
                <c:ptCount val="13"/>
                <c:pt idx="0">
                  <c:v>0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  <c:pt idx="8">
                  <c:v>1.125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</c:numCache>
            </c:numRef>
          </c:cat>
          <c:val>
            <c:numRef>
              <c:f>'119918-12'!$P$34:$P$46</c:f>
              <c:numCache>
                <c:ptCount val="13"/>
                <c:pt idx="0">
                  <c:v>110</c:v>
                </c:pt>
                <c:pt idx="1">
                  <c:v>109.1</c:v>
                </c:pt>
                <c:pt idx="2">
                  <c:v>103.5</c:v>
                </c:pt>
                <c:pt idx="3">
                  <c:v>96.3</c:v>
                </c:pt>
                <c:pt idx="4">
                  <c:v>89.1</c:v>
                </c:pt>
                <c:pt idx="5">
                  <c:v>80.8</c:v>
                </c:pt>
                <c:pt idx="6">
                  <c:v>71.4</c:v>
                </c:pt>
                <c:pt idx="7">
                  <c:v>61.6</c:v>
                </c:pt>
                <c:pt idx="8">
                  <c:v>51.8</c:v>
                </c:pt>
                <c:pt idx="9">
                  <c:v>42.4</c:v>
                </c:pt>
                <c:pt idx="10">
                  <c:v>26.4</c:v>
                </c:pt>
                <c:pt idx="11">
                  <c:v>16.2</c:v>
                </c:pt>
                <c:pt idx="12">
                  <c:v>10.4</c:v>
                </c:pt>
              </c:numCache>
            </c:numRef>
          </c:val>
          <c:smooth val="0"/>
        </c:ser>
        <c:marker val="1"/>
        <c:axId val="60085291"/>
        <c:axId val="3896708"/>
      </c:lineChart>
      <c:lineChart>
        <c:grouping val="standard"/>
        <c:varyColors val="0"/>
        <c:ser>
          <c:idx val="0"/>
          <c:order val="1"/>
          <c:tx>
            <c:strRef>
              <c:f>'119918-12'!$L$32</c:f>
              <c:strCache>
                <c:ptCount val="1"/>
                <c:pt idx="0">
                  <c:v>Flow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'119918-12'!$O$33:$O$46</c:f>
              <c:strCache>
                <c:ptCount val="13"/>
                <c:pt idx="0">
                  <c:v>Orifice</c:v>
                </c:pt>
                <c:pt idx="1">
                  <c:v>0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1.5</c:v>
                </c:pt>
                <c:pt idx="12">
                  <c:v>1.75</c:v>
                </c:pt>
              </c:strCache>
            </c:strRef>
          </c:cat>
          <c:val>
            <c:numRef>
              <c:f>'119918-12'!$Q$34:$Q$46</c:f>
              <c:numCache>
                <c:ptCount val="13"/>
                <c:pt idx="0">
                  <c:v>0</c:v>
                </c:pt>
                <c:pt idx="1">
                  <c:v>8.5</c:v>
                </c:pt>
                <c:pt idx="2">
                  <c:v>18</c:v>
                </c:pt>
                <c:pt idx="3">
                  <c:v>30.8</c:v>
                </c:pt>
                <c:pt idx="4">
                  <c:v>46.4</c:v>
                </c:pt>
                <c:pt idx="5">
                  <c:v>63.8</c:v>
                </c:pt>
                <c:pt idx="6">
                  <c:v>81.9</c:v>
                </c:pt>
                <c:pt idx="7">
                  <c:v>99</c:v>
                </c:pt>
                <c:pt idx="8">
                  <c:v>115.1</c:v>
                </c:pt>
                <c:pt idx="9">
                  <c:v>129</c:v>
                </c:pt>
                <c:pt idx="10">
                  <c:v>146.6</c:v>
                </c:pt>
                <c:pt idx="11">
                  <c:v>158</c:v>
                </c:pt>
                <c:pt idx="12">
                  <c:v>166.2</c:v>
                </c:pt>
              </c:numCache>
            </c:numRef>
          </c:val>
          <c:smooth val="0"/>
        </c:ser>
        <c:marker val="1"/>
        <c:axId val="35070373"/>
        <c:axId val="47197902"/>
      </c:lineChart>
      <c:catAx>
        <c:axId val="600852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Orifice Diameter (Inches)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896708"/>
        <c:crosses val="autoZero"/>
        <c:auto val="0"/>
        <c:lblOffset val="100"/>
        <c:noMultiLvlLbl val="0"/>
      </c:catAx>
      <c:valAx>
        <c:axId val="38967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Vacuum--Inches H2O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0085291"/>
        <c:crossesAt val="1"/>
        <c:crossBetween val="between"/>
        <c:dispUnits/>
      </c:valAx>
      <c:catAx>
        <c:axId val="35070373"/>
        <c:scaling>
          <c:orientation val="minMax"/>
        </c:scaling>
        <c:axPos val="b"/>
        <c:delete val="1"/>
        <c:majorTickMark val="in"/>
        <c:minorTickMark val="none"/>
        <c:tickLblPos val="nextTo"/>
        <c:crossAx val="47197902"/>
        <c:crosses val="autoZero"/>
        <c:auto val="0"/>
        <c:lblOffset val="100"/>
        <c:noMultiLvlLbl val="0"/>
      </c:catAx>
      <c:valAx>
        <c:axId val="47197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Air Flow--CFM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507037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775"/>
          <c:y val="0.0525"/>
        </c:manualLayout>
      </c:layout>
      <c:overlay val="0"/>
      <c:txPr>
        <a:bodyPr vert="horz" rot="0"/>
        <a:lstStyle/>
        <a:p>
          <a:pPr>
            <a:defRPr lang="en-US" cap="none" sz="64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"/>
          <c:w val="0.91775"/>
          <c:h val="0.9425"/>
        </c:manualLayout>
      </c:layout>
      <c:lineChart>
        <c:grouping val="standard"/>
        <c:varyColors val="0"/>
        <c:ser>
          <c:idx val="1"/>
          <c:order val="0"/>
          <c:tx>
            <c:strRef>
              <c:f>'119918-12'!$P$50</c:f>
              <c:strCache>
                <c:ptCount val="1"/>
                <c:pt idx="0">
                  <c:v>Vac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'119918-12'!$O$51:$O$60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'119918-12'!$P$51:$P$60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2127935"/>
        <c:axId val="64933688"/>
      </c:lineChart>
      <c:lineChart>
        <c:grouping val="standard"/>
        <c:varyColors val="0"/>
        <c:ser>
          <c:idx val="0"/>
          <c:order val="1"/>
          <c:tx>
            <c:strRef>
              <c:f>'119918-12'!$Q$50</c:f>
              <c:strCache>
                <c:ptCount val="1"/>
                <c:pt idx="0">
                  <c:v>Flow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'119918-12'!$O$51:$O$60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'119918-12'!$Q$51:$Q$60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7532281"/>
        <c:axId val="25137346"/>
      </c:lineChart>
      <c:catAx>
        <c:axId val="221279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Orifice Diameter (mm)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735" b="0" i="0" u="none" baseline="0">
                <a:latin typeface="Arial"/>
                <a:ea typeface="Arial"/>
                <a:cs typeface="Arial"/>
              </a:defRPr>
            </a:pPr>
          </a:p>
        </c:txPr>
        <c:crossAx val="64933688"/>
        <c:crosses val="autoZero"/>
        <c:auto val="0"/>
        <c:lblOffset val="100"/>
        <c:noMultiLvlLbl val="0"/>
      </c:catAx>
      <c:valAx>
        <c:axId val="649336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Vacuum--MM H20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35" b="0" i="0" u="none" baseline="0">
                <a:latin typeface="Arial"/>
                <a:ea typeface="Arial"/>
                <a:cs typeface="Arial"/>
              </a:defRPr>
            </a:pPr>
          </a:p>
        </c:txPr>
        <c:crossAx val="22127935"/>
        <c:crossesAt val="1"/>
        <c:crossBetween val="between"/>
        <c:dispUnits/>
      </c:valAx>
      <c:catAx>
        <c:axId val="47532281"/>
        <c:scaling>
          <c:orientation val="minMax"/>
        </c:scaling>
        <c:axPos val="b"/>
        <c:delete val="1"/>
        <c:majorTickMark val="in"/>
        <c:minorTickMark val="none"/>
        <c:tickLblPos val="nextTo"/>
        <c:crossAx val="25137346"/>
        <c:crosses val="autoZero"/>
        <c:auto val="0"/>
        <c:lblOffset val="100"/>
        <c:noMultiLvlLbl val="0"/>
      </c:catAx>
      <c:valAx>
        <c:axId val="251373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Air Flow--L/Sec.</a:t>
                </a:r>
              </a:p>
            </c:rich>
          </c:tx>
          <c:layout>
            <c:manualLayout>
              <c:xMode val="factor"/>
              <c:yMode val="factor"/>
              <c:x val="0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753228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25"/>
          <c:y val="0.0615"/>
        </c:manualLayout>
      </c:layout>
      <c:overlay val="0"/>
      <c:txPr>
        <a:bodyPr vert="horz" rot="0"/>
        <a:lstStyle/>
        <a:p>
          <a:pPr>
            <a:defRPr lang="en-US" cap="none" sz="65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3.emf" /><Relationship Id="rId4" Type="http://schemas.openxmlformats.org/officeDocument/2006/relationships/image" Target="../media/image4.png" /><Relationship Id="rId5" Type="http://schemas.openxmlformats.org/officeDocument/2006/relationships/image" Target="../media/image5.wmf" /><Relationship Id="rId6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31</xdr:row>
      <xdr:rowOff>66675</xdr:rowOff>
    </xdr:from>
    <xdr:to>
      <xdr:col>5</xdr:col>
      <xdr:colOff>409575</xdr:colOff>
      <xdr:row>46</xdr:row>
      <xdr:rowOff>85725</xdr:rowOff>
    </xdr:to>
    <xdr:graphicFrame>
      <xdr:nvGraphicFramePr>
        <xdr:cNvPr id="1" name="Chart 1"/>
        <xdr:cNvGraphicFramePr/>
      </xdr:nvGraphicFramePr>
      <xdr:xfrm>
        <a:off x="257175" y="5219700"/>
        <a:ext cx="358140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257175</xdr:colOff>
      <xdr:row>47</xdr:row>
      <xdr:rowOff>95250</xdr:rowOff>
    </xdr:from>
    <xdr:to>
      <xdr:col>5</xdr:col>
      <xdr:colOff>400050</xdr:colOff>
      <xdr:row>62</xdr:row>
      <xdr:rowOff>76200</xdr:rowOff>
    </xdr:to>
    <xdr:graphicFrame>
      <xdr:nvGraphicFramePr>
        <xdr:cNvPr id="2" name="Chart 2"/>
        <xdr:cNvGraphicFramePr/>
      </xdr:nvGraphicFramePr>
      <xdr:xfrm>
        <a:off x="257175" y="7839075"/>
        <a:ext cx="357187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152400</xdr:colOff>
      <xdr:row>3</xdr:row>
      <xdr:rowOff>104775</xdr:rowOff>
    </xdr:from>
    <xdr:to>
      <xdr:col>10</xdr:col>
      <xdr:colOff>390525</xdr:colOff>
      <xdr:row>5</xdr:row>
      <xdr:rowOff>38100</xdr:rowOff>
    </xdr:to>
    <xdr:sp>
      <xdr:nvSpPr>
        <xdr:cNvPr id="3" name="Text 20"/>
        <xdr:cNvSpPr txBox="1">
          <a:spLocks noChangeArrowheads="1"/>
        </xdr:cNvSpPr>
      </xdr:nvSpPr>
      <xdr:spPr>
        <a:xfrm>
          <a:off x="5600700" y="590550"/>
          <a:ext cx="790575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Model: </a:t>
          </a:r>
        </a:p>
      </xdr:txBody>
    </xdr:sp>
    <xdr:clientData/>
  </xdr:twoCellAnchor>
  <xdr:twoCellAnchor>
    <xdr:from>
      <xdr:col>10</xdr:col>
      <xdr:colOff>276225</xdr:colOff>
      <xdr:row>3</xdr:row>
      <xdr:rowOff>95250</xdr:rowOff>
    </xdr:from>
    <xdr:to>
      <xdr:col>12</xdr:col>
      <xdr:colOff>285750</xdr:colOff>
      <xdr:row>5</xdr:row>
      <xdr:rowOff>19050</xdr:rowOff>
    </xdr:to>
    <xdr:sp>
      <xdr:nvSpPr>
        <xdr:cNvPr id="4" name="Text 21"/>
        <xdr:cNvSpPr txBox="1">
          <a:spLocks noChangeArrowheads="1"/>
        </xdr:cNvSpPr>
      </xdr:nvSpPr>
      <xdr:spPr>
        <a:xfrm>
          <a:off x="6276975" y="581025"/>
          <a:ext cx="104775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122133-00</a:t>
          </a:r>
        </a:p>
      </xdr:txBody>
    </xdr:sp>
    <xdr:clientData/>
  </xdr:twoCellAnchor>
  <xdr:twoCellAnchor>
    <xdr:from>
      <xdr:col>0</xdr:col>
      <xdr:colOff>9525</xdr:colOff>
      <xdr:row>9</xdr:row>
      <xdr:rowOff>66675</xdr:rowOff>
    </xdr:from>
    <xdr:to>
      <xdr:col>3</xdr:col>
      <xdr:colOff>9525</xdr:colOff>
      <xdr:row>16</xdr:row>
      <xdr:rowOff>38100</xdr:rowOff>
    </xdr:to>
    <xdr:sp>
      <xdr:nvSpPr>
        <xdr:cNvPr id="5" name="Text 29"/>
        <xdr:cNvSpPr txBox="1">
          <a:spLocks noChangeArrowheads="1"/>
        </xdr:cNvSpPr>
      </xdr:nvSpPr>
      <xdr:spPr>
        <a:xfrm>
          <a:off x="9525" y="1619250"/>
          <a:ext cx="2057400" cy="1104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Single stage tapered fan 
- 8.4" (206mm) diameter
- "True" tangential discharge bracket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120 volts AC
- 3.5" High-Efficiency Lamination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- Double ball bearings; 10mm output
</a:t>
          </a:r>
        </a:p>
      </xdr:txBody>
    </xdr:sp>
    <xdr:clientData/>
  </xdr:twoCellAnchor>
  <xdr:twoCellAnchor>
    <xdr:from>
      <xdr:col>0</xdr:col>
      <xdr:colOff>28575</xdr:colOff>
      <xdr:row>19</xdr:row>
      <xdr:rowOff>66675</xdr:rowOff>
    </xdr:from>
    <xdr:to>
      <xdr:col>3</xdr:col>
      <xdr:colOff>257175</xdr:colOff>
      <xdr:row>28</xdr:row>
      <xdr:rowOff>76200</xdr:rowOff>
    </xdr:to>
    <xdr:sp>
      <xdr:nvSpPr>
        <xdr:cNvPr id="6" name="Text 30"/>
        <xdr:cNvSpPr txBox="1">
          <a:spLocks noChangeArrowheads="1"/>
        </xdr:cNvSpPr>
      </xdr:nvSpPr>
      <xdr:spPr>
        <a:xfrm>
          <a:off x="28575" y="3238500"/>
          <a:ext cx="2286000" cy="1466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Commercial and Residential 
    Central Cleaning Systems
- Car wash vac and blower systems
- Equipment operating in environments   
    requiring separation of working air   
    from motor ventilating air
- Designed to handle clean, dry,
    filtered air only</a:t>
          </a:r>
        </a:p>
      </xdr:txBody>
    </xdr:sp>
    <xdr:clientData/>
  </xdr:twoCellAnchor>
  <xdr:twoCellAnchor>
    <xdr:from>
      <xdr:col>9</xdr:col>
      <xdr:colOff>95250</xdr:colOff>
      <xdr:row>7</xdr:row>
      <xdr:rowOff>9525</xdr:rowOff>
    </xdr:from>
    <xdr:to>
      <xdr:col>17</xdr:col>
      <xdr:colOff>0</xdr:colOff>
      <xdr:row>24</xdr:row>
      <xdr:rowOff>19050</xdr:rowOff>
    </xdr:to>
    <xdr:sp>
      <xdr:nvSpPr>
        <xdr:cNvPr id="7" name="Text 31"/>
        <xdr:cNvSpPr txBox="1">
          <a:spLocks noChangeArrowheads="1"/>
        </xdr:cNvSpPr>
      </xdr:nvSpPr>
      <xdr:spPr>
        <a:xfrm>
          <a:off x="5543550" y="1190625"/>
          <a:ext cx="1962150" cy="2809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- 1500+ hours life (Infinity Brush)
- Over 700 Peak Air Watts
- 45% Overall Efficiency
- High efficient cooling system
- Lamb "Green Power" Label 
- UL recognized, category PRGY2
     (E47185)
- CSA certification pending
- Same mounting patern as
    Lamb's 7.2 tangential-bypass
- Optional filtered cooling air
- Optional locked-rotor, blocked 
    cooling air and running
    overload protection
- Optional patent-pending  
    bearing protection for wet
    applications. </a:t>
          </a:r>
        </a:p>
      </xdr:txBody>
    </xdr:sp>
    <xdr:clientData/>
  </xdr:twoCellAnchor>
  <xdr:twoCellAnchor>
    <xdr:from>
      <xdr:col>8</xdr:col>
      <xdr:colOff>428625</xdr:colOff>
      <xdr:row>0</xdr:row>
      <xdr:rowOff>19050</xdr:rowOff>
    </xdr:from>
    <xdr:to>
      <xdr:col>13</xdr:col>
      <xdr:colOff>9525</xdr:colOff>
      <xdr:row>1</xdr:row>
      <xdr:rowOff>152400</xdr:rowOff>
    </xdr:to>
    <xdr:sp>
      <xdr:nvSpPr>
        <xdr:cNvPr id="8" name="Text 11"/>
        <xdr:cNvSpPr txBox="1">
          <a:spLocks noChangeArrowheads="1"/>
        </xdr:cNvSpPr>
      </xdr:nvSpPr>
      <xdr:spPr>
        <a:xfrm>
          <a:off x="5400675" y="19050"/>
          <a:ext cx="2105025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Product Bulletin</a:t>
          </a:r>
        </a:p>
      </xdr:txBody>
    </xdr:sp>
    <xdr:clientData/>
  </xdr:twoCellAnchor>
  <xdr:twoCellAnchor>
    <xdr:from>
      <xdr:col>0</xdr:col>
      <xdr:colOff>9525</xdr:colOff>
      <xdr:row>2</xdr:row>
      <xdr:rowOff>66675</xdr:rowOff>
    </xdr:from>
    <xdr:to>
      <xdr:col>12</xdr:col>
      <xdr:colOff>419100</xdr:colOff>
      <xdr:row>2</xdr:row>
      <xdr:rowOff>66675</xdr:rowOff>
    </xdr:to>
    <xdr:sp>
      <xdr:nvSpPr>
        <xdr:cNvPr id="9" name="Line 43"/>
        <xdr:cNvSpPr>
          <a:spLocks/>
        </xdr:cNvSpPr>
      </xdr:nvSpPr>
      <xdr:spPr>
        <a:xfrm>
          <a:off x="9525" y="390525"/>
          <a:ext cx="74485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121</xdr:row>
      <xdr:rowOff>76200</xdr:rowOff>
    </xdr:from>
    <xdr:to>
      <xdr:col>10</xdr:col>
      <xdr:colOff>371475</xdr:colOff>
      <xdr:row>127</xdr:row>
      <xdr:rowOff>114300</xdr:rowOff>
    </xdr:to>
    <xdr:sp>
      <xdr:nvSpPr>
        <xdr:cNvPr id="10" name="Text 21"/>
        <xdr:cNvSpPr txBox="1">
          <a:spLocks noChangeArrowheads="1"/>
        </xdr:cNvSpPr>
      </xdr:nvSpPr>
      <xdr:spPr>
        <a:xfrm>
          <a:off x="904875" y="19897725"/>
          <a:ext cx="546735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AMETEK/Lamb Electric  
627 Lake Street
Kent, Ohio 44240
U.S.A.
Tel:  (330) 673-3451  Fax: (330) 677-3812
www.lambelectric.com</a:t>
          </a:r>
        </a:p>
      </xdr:txBody>
    </xdr:sp>
    <xdr:clientData/>
  </xdr:twoCellAnchor>
  <xdr:twoCellAnchor>
    <xdr:from>
      <xdr:col>2</xdr:col>
      <xdr:colOff>180975</xdr:colOff>
      <xdr:row>0</xdr:row>
      <xdr:rowOff>142875</xdr:rowOff>
    </xdr:from>
    <xdr:to>
      <xdr:col>4</xdr:col>
      <xdr:colOff>38100</xdr:colOff>
      <xdr:row>2</xdr:row>
      <xdr:rowOff>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2575" y="142875"/>
          <a:ext cx="12287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114300</xdr:colOff>
      <xdr:row>2</xdr:row>
      <xdr:rowOff>114300</xdr:rowOff>
    </xdr:from>
    <xdr:to>
      <xdr:col>5</xdr:col>
      <xdr:colOff>180975</xdr:colOff>
      <xdr:row>4</xdr:row>
      <xdr:rowOff>95250</xdr:rowOff>
    </xdr:to>
    <xdr:sp>
      <xdr:nvSpPr>
        <xdr:cNvPr id="12" name="Text 13"/>
        <xdr:cNvSpPr txBox="1">
          <a:spLocks noChangeArrowheads="1"/>
        </xdr:cNvSpPr>
      </xdr:nvSpPr>
      <xdr:spPr>
        <a:xfrm>
          <a:off x="1485900" y="438150"/>
          <a:ext cx="212407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LAMB ELECTRIC</a:t>
          </a:r>
        </a:p>
      </xdr:txBody>
    </xdr:sp>
    <xdr:clientData/>
  </xdr:twoCellAnchor>
  <xdr:twoCellAnchor editAs="oneCell">
    <xdr:from>
      <xdr:col>0</xdr:col>
      <xdr:colOff>104775</xdr:colOff>
      <xdr:row>0</xdr:row>
      <xdr:rowOff>38100</xdr:rowOff>
    </xdr:from>
    <xdr:to>
      <xdr:col>2</xdr:col>
      <xdr:colOff>0</xdr:colOff>
      <xdr:row>7</xdr:row>
      <xdr:rowOff>85725</xdr:rowOff>
    </xdr:to>
    <xdr:pic>
      <xdr:nvPicPr>
        <xdr:cNvPr id="13" name="Picture 6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" y="38100"/>
          <a:ext cx="12668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142875</xdr:colOff>
      <xdr:row>24</xdr:row>
      <xdr:rowOff>104775</xdr:rowOff>
    </xdr:from>
    <xdr:to>
      <xdr:col>12</xdr:col>
      <xdr:colOff>400050</xdr:colOff>
      <xdr:row>29</xdr:row>
      <xdr:rowOff>57150</xdr:rowOff>
    </xdr:to>
    <xdr:sp>
      <xdr:nvSpPr>
        <xdr:cNvPr id="14" name="TextBox 75"/>
        <xdr:cNvSpPr txBox="1">
          <a:spLocks noChangeArrowheads="1"/>
        </xdr:cNvSpPr>
      </xdr:nvSpPr>
      <xdr:spPr>
        <a:xfrm>
          <a:off x="5114925" y="4086225"/>
          <a:ext cx="2324100" cy="762000"/>
        </a:xfrm>
        <a:prstGeom prst="rect">
          <a:avLst/>
        </a:prstGeom>
        <a:solidFill>
          <a:srgbClr val="FFFF99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Black"/>
              <a:ea typeface="Arial Black"/>
              <a:cs typeface="Arial Black"/>
            </a:rPr>
            <a:t>PEAK AIRWATTS
</a:t>
          </a:r>
          <a:r>
            <a:rPr lang="en-US" cap="none" sz="1600" b="0" i="0" u="none" baseline="0">
              <a:latin typeface="Arial Black"/>
              <a:ea typeface="Arial Black"/>
              <a:cs typeface="Arial Black"/>
            </a:rPr>
            <a:t>717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Calculated in accordance with ASTM F2105</a:t>
          </a:r>
        </a:p>
      </xdr:txBody>
    </xdr:sp>
    <xdr:clientData/>
  </xdr:twoCellAnchor>
  <xdr:twoCellAnchor editAs="oneCell">
    <xdr:from>
      <xdr:col>2</xdr:col>
      <xdr:colOff>552450</xdr:colOff>
      <xdr:row>9</xdr:row>
      <xdr:rowOff>28575</xdr:rowOff>
    </xdr:from>
    <xdr:to>
      <xdr:col>9</xdr:col>
      <xdr:colOff>76200</xdr:colOff>
      <xdr:row>23</xdr:row>
      <xdr:rowOff>142875</xdr:rowOff>
    </xdr:to>
    <xdr:pic>
      <xdr:nvPicPr>
        <xdr:cNvPr id="15" name="Picture 77"/>
        <xdr:cNvPicPr preferRelativeResize="1">
          <a:picLocks noChangeAspect="1"/>
        </xdr:cNvPicPr>
      </xdr:nvPicPr>
      <xdr:blipFill>
        <a:blip r:embed="rId5"/>
        <a:srcRect l="12597" t="17115" r="27801" b="12446"/>
        <a:stretch>
          <a:fillRect/>
        </a:stretch>
      </xdr:blipFill>
      <xdr:spPr>
        <a:xfrm>
          <a:off x="1924050" y="1581150"/>
          <a:ext cx="3600450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73</xdr:row>
      <xdr:rowOff>19050</xdr:rowOff>
    </xdr:from>
    <xdr:to>
      <xdr:col>12</xdr:col>
      <xdr:colOff>457200</xdr:colOff>
      <xdr:row>105</xdr:row>
      <xdr:rowOff>133350</xdr:rowOff>
    </xdr:to>
    <xdr:pic>
      <xdr:nvPicPr>
        <xdr:cNvPr id="16" name="Picture 78"/>
        <xdr:cNvPicPr preferRelativeResize="1">
          <a:picLocks noChangeAspect="1"/>
        </xdr:cNvPicPr>
      </xdr:nvPicPr>
      <xdr:blipFill>
        <a:blip r:embed="rId6"/>
        <a:srcRect l="24325" t="15559" r="26498" b="21783"/>
        <a:stretch>
          <a:fillRect/>
        </a:stretch>
      </xdr:blipFill>
      <xdr:spPr>
        <a:xfrm>
          <a:off x="57150" y="12011025"/>
          <a:ext cx="7439025" cy="529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X130"/>
  <sheetViews>
    <sheetView showGridLines="0" tabSelected="1" workbookViewId="0" topLeftCell="A1">
      <selection activeCell="T15" sqref="T15"/>
    </sheetView>
  </sheetViews>
  <sheetFormatPr defaultColWidth="9.140625" defaultRowHeight="12.75"/>
  <cols>
    <col min="1" max="5" width="10.28125" style="0" customWidth="1"/>
    <col min="6" max="6" width="8.28125" style="0" customWidth="1"/>
    <col min="7" max="7" width="7.7109375" style="0" customWidth="1"/>
    <col min="8" max="9" width="7.140625" style="0" customWidth="1"/>
    <col min="10" max="10" width="8.28125" style="0" customWidth="1"/>
    <col min="11" max="11" width="8.140625" style="0" customWidth="1"/>
    <col min="12" max="12" width="7.421875" style="0" customWidth="1"/>
    <col min="13" max="13" width="7.00390625" style="0" customWidth="1"/>
    <col min="14" max="17" width="10.28125" style="0" hidden="1" customWidth="1"/>
    <col min="18" max="18" width="10.28125" style="0" customWidth="1"/>
    <col min="19" max="19" width="16.140625" style="0" customWidth="1"/>
    <col min="20" max="16384" width="10.28125" style="0" customWidth="1"/>
  </cols>
  <sheetData>
    <row r="4" spans="10:11" ht="12.75" customHeight="1">
      <c r="J4" s="22"/>
      <c r="K4" s="23"/>
    </row>
    <row r="5" spans="10:12" ht="12.75" customHeight="1">
      <c r="J5" s="5"/>
      <c r="K5" s="45"/>
      <c r="L5" s="46"/>
    </row>
    <row r="6" spans="10:12" ht="12.75" customHeight="1">
      <c r="J6" s="5"/>
      <c r="K6" s="45"/>
      <c r="L6" s="46"/>
    </row>
    <row r="7" spans="4:12" ht="16.5" customHeight="1">
      <c r="D7" s="67"/>
      <c r="E7" s="67"/>
      <c r="F7" s="68"/>
      <c r="G7" s="68"/>
      <c r="H7" s="68"/>
      <c r="I7" s="67"/>
      <c r="J7" s="4" t="s">
        <v>49</v>
      </c>
      <c r="K7" s="45"/>
      <c r="L7" s="46"/>
    </row>
    <row r="8" spans="4:9" ht="16.5" customHeight="1">
      <c r="D8" s="67"/>
      <c r="E8" s="67"/>
      <c r="F8" s="68"/>
      <c r="G8" s="68"/>
      <c r="H8" s="68"/>
      <c r="I8" s="67"/>
    </row>
    <row r="9" ht="12.75">
      <c r="A9" s="4" t="s">
        <v>0</v>
      </c>
    </row>
    <row r="18" ht="12.75">
      <c r="J18" s="24"/>
    </row>
    <row r="19" ht="12.75">
      <c r="A19" s="4" t="s">
        <v>1</v>
      </c>
    </row>
    <row r="21" ht="12.75">
      <c r="A21" s="4"/>
    </row>
    <row r="29" spans="10:12" ht="12.75">
      <c r="J29" s="53"/>
      <c r="K29" s="53"/>
      <c r="L29" s="53"/>
    </row>
    <row r="30" spans="5:12" ht="15.75">
      <c r="E30" s="6"/>
      <c r="J30" s="54"/>
      <c r="K30" s="55"/>
      <c r="L30" s="56"/>
    </row>
    <row r="31" spans="1:13" ht="12.75">
      <c r="A31" s="11" t="s">
        <v>2</v>
      </c>
      <c r="B31" s="12"/>
      <c r="C31" s="12"/>
      <c r="D31" s="12"/>
      <c r="E31" s="24" t="s">
        <v>46</v>
      </c>
      <c r="F31" s="12"/>
      <c r="G31" s="12"/>
      <c r="H31" s="12"/>
      <c r="I31" s="12"/>
      <c r="J31" s="33"/>
      <c r="K31" s="33"/>
      <c r="L31" s="33"/>
      <c r="M31" s="12"/>
    </row>
    <row r="32" spans="7:24" ht="12.75">
      <c r="G32" s="18" t="s">
        <v>3</v>
      </c>
      <c r="H32" s="19" t="s">
        <v>4</v>
      </c>
      <c r="I32" s="18" t="s">
        <v>5</v>
      </c>
      <c r="J32" s="19" t="s">
        <v>6</v>
      </c>
      <c r="K32" s="18" t="s">
        <v>7</v>
      </c>
      <c r="L32" s="19" t="s">
        <v>8</v>
      </c>
      <c r="M32" s="18" t="s">
        <v>9</v>
      </c>
      <c r="O32" s="6" t="s">
        <v>10</v>
      </c>
      <c r="P32" s="6"/>
      <c r="Q32" s="6"/>
      <c r="R32" s="33"/>
      <c r="S32" s="33"/>
      <c r="T32" s="33"/>
      <c r="U32" s="33"/>
      <c r="V32" s="33"/>
      <c r="W32" s="33"/>
      <c r="X32" s="33"/>
    </row>
    <row r="33" spans="7:24" ht="12.75" customHeight="1">
      <c r="G33" s="20" t="s">
        <v>11</v>
      </c>
      <c r="H33" s="21"/>
      <c r="I33" s="20" t="s">
        <v>12</v>
      </c>
      <c r="J33" s="21"/>
      <c r="K33" s="20" t="s">
        <v>13</v>
      </c>
      <c r="L33" s="21" t="s">
        <v>14</v>
      </c>
      <c r="M33" s="20" t="s">
        <v>5</v>
      </c>
      <c r="O33" t="s">
        <v>3</v>
      </c>
      <c r="P33" t="s">
        <v>7</v>
      </c>
      <c r="Q33" t="s">
        <v>8</v>
      </c>
      <c r="R33" s="33"/>
      <c r="S33" s="33"/>
      <c r="T33" s="33"/>
      <c r="U33" s="33"/>
      <c r="V33" s="33"/>
      <c r="W33" s="33"/>
      <c r="X33" s="33"/>
    </row>
    <row r="34" spans="7:24" ht="12.75" customHeight="1">
      <c r="G34" s="2">
        <v>2</v>
      </c>
      <c r="H34" s="64">
        <v>15.09</v>
      </c>
      <c r="I34" s="57">
        <v>1718</v>
      </c>
      <c r="J34" s="57">
        <v>26120</v>
      </c>
      <c r="K34" s="65">
        <v>10.4</v>
      </c>
      <c r="L34" s="65">
        <v>166.2</v>
      </c>
      <c r="M34" s="57">
        <v>204</v>
      </c>
      <c r="O34" s="1">
        <v>0</v>
      </c>
      <c r="P34" s="8">
        <f>K46</f>
        <v>110</v>
      </c>
      <c r="Q34" s="58">
        <f>L46</f>
        <v>0</v>
      </c>
      <c r="R34" s="33"/>
      <c r="S34" s="59"/>
      <c r="T34" s="59"/>
      <c r="U34" s="60"/>
      <c r="V34" s="59"/>
      <c r="W34" s="33"/>
      <c r="X34" s="33"/>
    </row>
    <row r="35" spans="1:24" ht="12.75" customHeight="1">
      <c r="A35" s="4" t="s">
        <v>15</v>
      </c>
      <c r="G35" s="2">
        <v>1.75</v>
      </c>
      <c r="H35" s="65">
        <v>15.07</v>
      </c>
      <c r="I35" s="57">
        <v>1715</v>
      </c>
      <c r="J35" s="57">
        <v>26120</v>
      </c>
      <c r="K35" s="65">
        <v>16.2</v>
      </c>
      <c r="L35" s="65">
        <v>158</v>
      </c>
      <c r="M35" s="57">
        <v>302</v>
      </c>
      <c r="O35" s="1">
        <v>0.25</v>
      </c>
      <c r="P35" s="8">
        <f>K45</f>
        <v>109.1</v>
      </c>
      <c r="Q35" s="58">
        <f>L45</f>
        <v>8.5</v>
      </c>
      <c r="R35" s="33"/>
      <c r="S35" s="59"/>
      <c r="T35" s="59"/>
      <c r="U35" s="60"/>
      <c r="V35" s="59"/>
      <c r="W35" s="33"/>
      <c r="X35" s="33"/>
    </row>
    <row r="36" spans="1:24" ht="12.75" customHeight="1">
      <c r="A36" s="4" t="s">
        <v>16</v>
      </c>
      <c r="G36" s="2">
        <v>1.5</v>
      </c>
      <c r="H36" s="65">
        <v>14.98</v>
      </c>
      <c r="I36" s="57">
        <v>1703</v>
      </c>
      <c r="J36" s="57">
        <v>26120</v>
      </c>
      <c r="K36" s="65">
        <v>26.4</v>
      </c>
      <c r="L36" s="65">
        <v>146.6</v>
      </c>
      <c r="M36" s="57">
        <v>455</v>
      </c>
      <c r="O36" s="1">
        <v>0.375</v>
      </c>
      <c r="P36" s="8">
        <f>K44</f>
        <v>103.5</v>
      </c>
      <c r="Q36" s="58">
        <f>L44</f>
        <v>18</v>
      </c>
      <c r="R36" s="33"/>
      <c r="S36" s="59"/>
      <c r="T36" s="59"/>
      <c r="U36" s="60"/>
      <c r="V36" s="59"/>
      <c r="W36" s="33"/>
      <c r="X36" s="33"/>
    </row>
    <row r="37" spans="1:24" ht="12.75" customHeight="1">
      <c r="A37" s="4" t="s">
        <v>17</v>
      </c>
      <c r="G37" s="2">
        <v>1.25</v>
      </c>
      <c r="H37" s="65">
        <v>14.77</v>
      </c>
      <c r="I37" s="57">
        <v>1681</v>
      </c>
      <c r="J37" s="57">
        <v>26510</v>
      </c>
      <c r="K37" s="65">
        <v>42.4</v>
      </c>
      <c r="L37" s="65">
        <v>129</v>
      </c>
      <c r="M37" s="57">
        <v>643</v>
      </c>
      <c r="O37" s="1">
        <v>0.5</v>
      </c>
      <c r="P37" s="8">
        <f>K43</f>
        <v>96.3</v>
      </c>
      <c r="Q37" s="58">
        <f>L43</f>
        <v>30.8</v>
      </c>
      <c r="R37" s="33"/>
      <c r="S37" s="59"/>
      <c r="T37" s="59"/>
      <c r="U37" s="60"/>
      <c r="V37" s="59"/>
      <c r="W37" s="33"/>
      <c r="X37" s="33"/>
    </row>
    <row r="38" spans="1:24" ht="12.75" customHeight="1">
      <c r="A38" s="4" t="s">
        <v>18</v>
      </c>
      <c r="G38" s="2">
        <v>1.125</v>
      </c>
      <c r="H38" s="65">
        <v>14.44</v>
      </c>
      <c r="I38" s="57">
        <v>1645</v>
      </c>
      <c r="J38" s="57">
        <v>26520</v>
      </c>
      <c r="K38" s="65">
        <v>51.8</v>
      </c>
      <c r="L38" s="65">
        <v>115.1</v>
      </c>
      <c r="M38" s="57">
        <v>700</v>
      </c>
      <c r="O38" s="1">
        <v>0.625</v>
      </c>
      <c r="P38" s="8">
        <f>K42</f>
        <v>89.1</v>
      </c>
      <c r="Q38" s="58">
        <f>L42</f>
        <v>46.4</v>
      </c>
      <c r="R38" s="33"/>
      <c r="S38" s="59"/>
      <c r="T38" s="59"/>
      <c r="U38" s="60"/>
      <c r="V38" s="59"/>
      <c r="W38" s="33"/>
      <c r="X38" s="33"/>
    </row>
    <row r="39" spans="1:24" ht="12.75" customHeight="1">
      <c r="A39" s="4"/>
      <c r="G39" s="2">
        <v>1</v>
      </c>
      <c r="H39" s="65">
        <v>14.02</v>
      </c>
      <c r="I39" s="57">
        <v>1600</v>
      </c>
      <c r="J39" s="57">
        <v>26910</v>
      </c>
      <c r="K39" s="65">
        <v>61.6</v>
      </c>
      <c r="L39" s="65">
        <v>99</v>
      </c>
      <c r="M39" s="57">
        <v>716</v>
      </c>
      <c r="O39" s="1">
        <v>0.75</v>
      </c>
      <c r="P39" s="8">
        <f>K41</f>
        <v>80.8</v>
      </c>
      <c r="Q39" s="58">
        <f>L41</f>
        <v>63.8</v>
      </c>
      <c r="R39" s="33"/>
      <c r="S39" s="59"/>
      <c r="T39" s="59"/>
      <c r="U39" s="60"/>
      <c r="V39" s="59"/>
      <c r="W39" s="61"/>
      <c r="X39" s="33"/>
    </row>
    <row r="40" spans="1:24" ht="12.75" customHeight="1">
      <c r="A40" s="4" t="s">
        <v>19</v>
      </c>
      <c r="G40" s="2">
        <v>0.875</v>
      </c>
      <c r="H40" s="65">
        <v>13.36</v>
      </c>
      <c r="I40" s="57">
        <v>1528</v>
      </c>
      <c r="J40" s="57">
        <v>27690</v>
      </c>
      <c r="K40" s="65">
        <v>71.4</v>
      </c>
      <c r="L40" s="65">
        <v>81.9</v>
      </c>
      <c r="M40" s="57">
        <v>687</v>
      </c>
      <c r="O40" s="1">
        <v>0.875</v>
      </c>
      <c r="P40" s="8">
        <f>K40</f>
        <v>71.4</v>
      </c>
      <c r="Q40" s="58">
        <f>L40</f>
        <v>81.9</v>
      </c>
      <c r="R40" s="33"/>
      <c r="S40" s="59"/>
      <c r="T40" s="59"/>
      <c r="U40" s="60"/>
      <c r="V40" s="59"/>
      <c r="W40" s="33"/>
      <c r="X40" s="33"/>
    </row>
    <row r="41" spans="1:24" ht="12.75" customHeight="1">
      <c r="A41" s="4" t="s">
        <v>15</v>
      </c>
      <c r="G41" s="2">
        <v>0.75</v>
      </c>
      <c r="H41" s="65">
        <v>12.52</v>
      </c>
      <c r="I41" s="57">
        <v>1437</v>
      </c>
      <c r="J41" s="57">
        <v>28520</v>
      </c>
      <c r="K41" s="65">
        <v>80.8</v>
      </c>
      <c r="L41" s="65">
        <v>63.8</v>
      </c>
      <c r="M41" s="57">
        <v>606</v>
      </c>
      <c r="O41" s="1">
        <v>1</v>
      </c>
      <c r="P41" s="8">
        <f>K39</f>
        <v>61.6</v>
      </c>
      <c r="Q41" s="58">
        <f>L39</f>
        <v>99</v>
      </c>
      <c r="R41" s="33"/>
      <c r="S41" s="59"/>
      <c r="T41" s="59"/>
      <c r="U41" s="60"/>
      <c r="V41" s="59"/>
      <c r="W41" s="33"/>
      <c r="X41" s="33"/>
    </row>
    <row r="42" spans="1:24" ht="12.75" customHeight="1">
      <c r="A42" s="4" t="s">
        <v>17</v>
      </c>
      <c r="G42" s="2">
        <v>0.625</v>
      </c>
      <c r="H42" s="65">
        <v>11.46</v>
      </c>
      <c r="I42" s="57">
        <v>1320</v>
      </c>
      <c r="J42" s="57">
        <v>29680</v>
      </c>
      <c r="K42" s="65">
        <v>89.1</v>
      </c>
      <c r="L42" s="65">
        <v>46.4</v>
      </c>
      <c r="M42" s="57">
        <v>486</v>
      </c>
      <c r="O42" s="1">
        <v>1.125</v>
      </c>
      <c r="P42" s="8">
        <f>K38</f>
        <v>51.8</v>
      </c>
      <c r="Q42" s="58">
        <f>L38</f>
        <v>115.1</v>
      </c>
      <c r="R42" s="33"/>
      <c r="S42" s="59"/>
      <c r="T42" s="59"/>
      <c r="U42" s="60"/>
      <c r="V42" s="59"/>
      <c r="W42" s="33"/>
      <c r="X42" s="33"/>
    </row>
    <row r="43" spans="1:24" ht="12.75" customHeight="1">
      <c r="A43" s="4" t="s">
        <v>15</v>
      </c>
      <c r="G43" s="2">
        <v>0.5</v>
      </c>
      <c r="H43" s="65">
        <v>10.48</v>
      </c>
      <c r="I43" s="57">
        <v>1212</v>
      </c>
      <c r="J43" s="57">
        <v>30870</v>
      </c>
      <c r="K43" s="65">
        <v>96.3</v>
      </c>
      <c r="L43" s="65">
        <v>30.8</v>
      </c>
      <c r="M43" s="57">
        <v>348</v>
      </c>
      <c r="O43" s="1">
        <v>1.25</v>
      </c>
      <c r="P43" s="8">
        <f>K37</f>
        <v>42.4</v>
      </c>
      <c r="Q43" s="58">
        <f>L37</f>
        <v>129</v>
      </c>
      <c r="R43" s="33"/>
      <c r="S43" s="59"/>
      <c r="T43" s="59"/>
      <c r="U43" s="60"/>
      <c r="V43" s="59"/>
      <c r="W43" s="33"/>
      <c r="X43" s="33"/>
    </row>
    <row r="44" spans="7:24" ht="12.75" customHeight="1">
      <c r="G44" s="2">
        <v>0.375</v>
      </c>
      <c r="H44" s="65">
        <v>9.69</v>
      </c>
      <c r="I44" s="57">
        <v>1124</v>
      </c>
      <c r="J44" s="57">
        <v>32050</v>
      </c>
      <c r="K44" s="65">
        <v>103.5</v>
      </c>
      <c r="L44" s="65">
        <v>18</v>
      </c>
      <c r="M44" s="57">
        <v>219</v>
      </c>
      <c r="O44" s="1">
        <v>1.5</v>
      </c>
      <c r="P44" s="8">
        <f>K36</f>
        <v>26.4</v>
      </c>
      <c r="Q44" s="58">
        <f>L36</f>
        <v>146.6</v>
      </c>
      <c r="R44" s="33"/>
      <c r="S44" s="59"/>
      <c r="T44" s="59"/>
      <c r="U44" s="60"/>
      <c r="V44" s="59"/>
      <c r="W44" s="33"/>
      <c r="X44" s="33"/>
    </row>
    <row r="45" spans="7:24" ht="12.75" customHeight="1">
      <c r="G45" s="2">
        <v>0.25</v>
      </c>
      <c r="H45" s="65">
        <v>9</v>
      </c>
      <c r="I45" s="57">
        <v>1047</v>
      </c>
      <c r="J45" s="57">
        <v>33250</v>
      </c>
      <c r="K45" s="65">
        <v>109.1</v>
      </c>
      <c r="L45" s="65">
        <v>8.5</v>
      </c>
      <c r="M45" s="57">
        <v>109</v>
      </c>
      <c r="O45" s="1">
        <v>1.75</v>
      </c>
      <c r="P45" s="8">
        <f>K35</f>
        <v>16.2</v>
      </c>
      <c r="Q45" s="58">
        <f>L35</f>
        <v>158</v>
      </c>
      <c r="R45" s="33"/>
      <c r="S45" s="59"/>
      <c r="T45" s="59"/>
      <c r="U45" s="60"/>
      <c r="V45" s="59"/>
      <c r="W45" s="33"/>
      <c r="X45" s="33"/>
    </row>
    <row r="46" spans="7:24" ht="12.75" customHeight="1">
      <c r="G46" s="2">
        <v>0</v>
      </c>
      <c r="H46" s="64">
        <v>8.45</v>
      </c>
      <c r="I46" s="66">
        <v>968</v>
      </c>
      <c r="J46" s="66">
        <v>3420</v>
      </c>
      <c r="K46" s="64">
        <v>110</v>
      </c>
      <c r="L46" s="64">
        <v>0</v>
      </c>
      <c r="M46" s="66">
        <v>0</v>
      </c>
      <c r="O46" s="1">
        <v>2</v>
      </c>
      <c r="P46" s="8">
        <f>K34</f>
        <v>10.4</v>
      </c>
      <c r="Q46" s="58">
        <f>L34</f>
        <v>166.2</v>
      </c>
      <c r="R46" s="33"/>
      <c r="S46" s="69"/>
      <c r="T46" s="33"/>
      <c r="U46" s="33"/>
      <c r="V46" s="33"/>
      <c r="W46" s="33"/>
      <c r="X46" s="33"/>
    </row>
    <row r="47" spans="1:24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P47" s="30"/>
      <c r="Q47" s="30"/>
      <c r="R47" s="33"/>
      <c r="S47" s="69"/>
      <c r="T47" s="33"/>
      <c r="U47" s="33"/>
      <c r="V47" s="33"/>
      <c r="W47" s="33"/>
      <c r="X47" s="33"/>
    </row>
    <row r="48" spans="7:24" ht="12.75">
      <c r="G48" s="13"/>
      <c r="H48" s="13"/>
      <c r="I48" s="13"/>
      <c r="J48" s="13"/>
      <c r="K48" s="13"/>
      <c r="L48" s="13"/>
      <c r="M48" s="13"/>
      <c r="P48" s="30"/>
      <c r="Q48" s="30"/>
      <c r="R48" s="33"/>
      <c r="S48" s="62"/>
      <c r="T48" s="33"/>
      <c r="U48" s="33"/>
      <c r="V48" s="33"/>
      <c r="W48" s="33"/>
      <c r="X48" s="33"/>
    </row>
    <row r="49" spans="1:24" ht="12.75">
      <c r="A49" s="13"/>
      <c r="G49" s="18" t="s">
        <v>3</v>
      </c>
      <c r="H49" s="19" t="s">
        <v>4</v>
      </c>
      <c r="I49" s="18" t="s">
        <v>5</v>
      </c>
      <c r="J49" s="19" t="s">
        <v>6</v>
      </c>
      <c r="K49" s="18" t="s">
        <v>7</v>
      </c>
      <c r="L49" s="19" t="s">
        <v>8</v>
      </c>
      <c r="M49" s="18" t="s">
        <v>9</v>
      </c>
      <c r="O49" s="6" t="s">
        <v>10</v>
      </c>
      <c r="P49" s="31"/>
      <c r="Q49" s="31"/>
      <c r="R49" s="33"/>
      <c r="S49" s="62"/>
      <c r="T49" s="33"/>
      <c r="U49" s="33"/>
      <c r="V49" s="33"/>
      <c r="W49" s="33"/>
      <c r="X49" s="33"/>
    </row>
    <row r="50" spans="1:24" ht="12.75">
      <c r="A50" s="29" t="s">
        <v>18</v>
      </c>
      <c r="G50" s="20" t="s">
        <v>20</v>
      </c>
      <c r="H50" s="21"/>
      <c r="I50" s="20" t="s">
        <v>12</v>
      </c>
      <c r="J50" s="21"/>
      <c r="K50" s="20" t="s">
        <v>21</v>
      </c>
      <c r="L50" s="21" t="s">
        <v>22</v>
      </c>
      <c r="M50" s="20" t="s">
        <v>5</v>
      </c>
      <c r="O50" t="s">
        <v>3</v>
      </c>
      <c r="P50" s="30" t="s">
        <v>7</v>
      </c>
      <c r="Q50" s="30" t="s">
        <v>8</v>
      </c>
      <c r="R50" s="33"/>
      <c r="S50" s="33"/>
      <c r="T50" s="33"/>
      <c r="U50" s="33"/>
      <c r="V50" s="33"/>
      <c r="W50" s="33"/>
      <c r="X50" s="33"/>
    </row>
    <row r="51" spans="1:24" ht="12.75">
      <c r="A51" s="29" t="s">
        <v>23</v>
      </c>
      <c r="G51" s="3">
        <v>48</v>
      </c>
      <c r="H51" s="3">
        <f>(0.56*H34)+(0.44*H35)</f>
        <v>15.081199999999999</v>
      </c>
      <c r="I51" s="8">
        <f>(0.56*I34)+(0.44*I35)</f>
        <v>1716.68</v>
      </c>
      <c r="J51" s="8">
        <f>(0.56*J34)+(0.44*J35)</f>
        <v>26120</v>
      </c>
      <c r="K51" s="8">
        <f>((0.56*K34)+(0.44*K35))*25.4</f>
        <v>328.98080000000004</v>
      </c>
      <c r="L51" s="3">
        <f>((0.56*L34)+(0.44*L35))*0.472</f>
        <v>76.74342399999999</v>
      </c>
      <c r="M51" s="8">
        <f>(0.56*M34)+(0.44*M35)</f>
        <v>247.12</v>
      </c>
      <c r="O51" s="10">
        <v>0</v>
      </c>
      <c r="P51" s="8">
        <f>K60</f>
        <v>2794</v>
      </c>
      <c r="Q51" s="58">
        <f>L60</f>
        <v>0</v>
      </c>
      <c r="R51" s="33"/>
      <c r="S51" s="33"/>
      <c r="T51" s="33"/>
      <c r="U51" s="33"/>
      <c r="V51" s="33"/>
      <c r="W51" s="33"/>
      <c r="X51" s="33"/>
    </row>
    <row r="52" spans="1:24" ht="12.75">
      <c r="A52" s="29" t="s">
        <v>17</v>
      </c>
      <c r="G52" s="3">
        <v>40</v>
      </c>
      <c r="H52" s="3">
        <f>(0.3*H35)+(0.7*H36)</f>
        <v>15.006999999999998</v>
      </c>
      <c r="I52" s="8">
        <f>(0.3*I35)+(0.7*I36)</f>
        <v>1706.6</v>
      </c>
      <c r="J52" s="8">
        <f>(0.3*J35)+(0.7*J36)</f>
        <v>26120</v>
      </c>
      <c r="K52" s="8">
        <f>((0.3*K35)+(0.7*K36))*25.4</f>
        <v>592.8359999999999</v>
      </c>
      <c r="L52" s="3">
        <f>((0.3*L35)+(0.7*L36))*0.472</f>
        <v>70.80943999999998</v>
      </c>
      <c r="M52" s="8">
        <f>(0.3*M35)+(0.7*M36)</f>
        <v>409.1</v>
      </c>
      <c r="O52" s="10">
        <v>6.5</v>
      </c>
      <c r="P52" s="8">
        <f>K59</f>
        <v>2764.028</v>
      </c>
      <c r="Q52" s="58">
        <f>L59</f>
        <v>4.236199999999999</v>
      </c>
      <c r="R52" s="33"/>
      <c r="S52" s="33"/>
      <c r="T52" s="33"/>
      <c r="U52" s="33"/>
      <c r="V52" s="33"/>
      <c r="W52" s="33"/>
      <c r="X52" s="33"/>
    </row>
    <row r="53" spans="1:24" ht="12.75">
      <c r="A53" s="29" t="s">
        <v>24</v>
      </c>
      <c r="G53" s="3">
        <v>30</v>
      </c>
      <c r="H53" s="3">
        <f>(0.45*H37)+(0.55*H38)</f>
        <v>14.5885</v>
      </c>
      <c r="I53" s="8">
        <f>(0.45*I37)+(0.55*I38)</f>
        <v>1661.2000000000003</v>
      </c>
      <c r="J53" s="8">
        <f>(0.45*J37)+(0.55*J38)</f>
        <v>26515.5</v>
      </c>
      <c r="K53" s="8">
        <f>((0.45*K37)+(0.55*K38))*25.4</f>
        <v>1208.278</v>
      </c>
      <c r="L53" s="3">
        <f>((0.45*L37)+(0.55*L38))*0.472</f>
        <v>57.27956</v>
      </c>
      <c r="M53" s="8">
        <f>(0.45*M37)+(0.55*M38)</f>
        <v>674.3500000000001</v>
      </c>
      <c r="O53" s="10">
        <v>10</v>
      </c>
      <c r="P53" s="8">
        <f>K58</f>
        <v>2601.4679999999994</v>
      </c>
      <c r="Q53" s="58">
        <f>L58</f>
        <v>9.402239999999999</v>
      </c>
      <c r="R53" s="33"/>
      <c r="S53" s="33"/>
      <c r="T53" s="33"/>
      <c r="U53" s="33"/>
      <c r="V53" s="33"/>
      <c r="W53" s="33"/>
      <c r="X53" s="33"/>
    </row>
    <row r="54" spans="1:24" ht="12.75">
      <c r="A54" s="29" t="s">
        <v>25</v>
      </c>
      <c r="G54" s="3">
        <v>23</v>
      </c>
      <c r="H54" s="3">
        <f>(0.25*H39)+(0.75*H40)</f>
        <v>13.524999999999999</v>
      </c>
      <c r="I54" s="8">
        <f>(0.25*I39)+(0.75*I40)</f>
        <v>1546</v>
      </c>
      <c r="J54" s="8">
        <f>(0.25*J39)+(0.75*J40)</f>
        <v>27495</v>
      </c>
      <c r="K54" s="8">
        <f>((0.25*K39)+(0.75*K40))*25.4</f>
        <v>1751.33</v>
      </c>
      <c r="L54" s="3">
        <f>((0.25*L39)+(0.75*L40))*0.472</f>
        <v>40.674600000000005</v>
      </c>
      <c r="M54" s="8">
        <f>(0.25*M39)+(0.75*M40)</f>
        <v>694.25</v>
      </c>
      <c r="O54" s="10">
        <v>13</v>
      </c>
      <c r="P54" s="8">
        <f>K57</f>
        <v>2427.732</v>
      </c>
      <c r="Q54" s="58">
        <f>L57</f>
        <v>15.273919999999999</v>
      </c>
      <c r="R54" s="33"/>
      <c r="S54" s="33"/>
      <c r="T54" s="33"/>
      <c r="U54" s="33"/>
      <c r="V54" s="33"/>
      <c r="W54" s="33"/>
      <c r="X54" s="33"/>
    </row>
    <row r="55" spans="1:24" ht="12.75">
      <c r="A55" s="29" t="s">
        <v>26</v>
      </c>
      <c r="G55" s="3">
        <v>19</v>
      </c>
      <c r="H55" s="3">
        <f>(0.98*H41)+(0.02*H42)</f>
        <v>12.4988</v>
      </c>
      <c r="I55" s="8">
        <f>(0.98*I41)+(0.02*I42)</f>
        <v>1434.66</v>
      </c>
      <c r="J55" s="8">
        <f>(0.98*J41)+(0.02*J42)</f>
        <v>28543.199999999997</v>
      </c>
      <c r="K55" s="8">
        <f>((0.98*K41)+(0.02*K42))*25.4</f>
        <v>2056.5364</v>
      </c>
      <c r="L55" s="3">
        <f>((0.98*L41)+(0.02*L42))*0.472</f>
        <v>29.949343999999993</v>
      </c>
      <c r="M55" s="8">
        <f>(0.98*M41)+(0.02*M42)</f>
        <v>603.6</v>
      </c>
      <c r="O55" s="10">
        <v>16</v>
      </c>
      <c r="P55" s="8">
        <f>K56</f>
        <v>2254.7071999999994</v>
      </c>
      <c r="Q55" s="58">
        <f>L56</f>
        <v>22.229311999999997</v>
      </c>
      <c r="R55" s="33"/>
      <c r="S55" s="33"/>
      <c r="T55" s="33"/>
      <c r="U55" s="33"/>
      <c r="V55" s="33"/>
      <c r="W55" s="33"/>
      <c r="X55" s="33"/>
    </row>
    <row r="56" spans="1:24" ht="12.75">
      <c r="A56" s="29"/>
      <c r="G56" s="3">
        <v>16</v>
      </c>
      <c r="H56" s="3">
        <f>(0.04*H41)+(0.96*H42)</f>
        <v>11.5024</v>
      </c>
      <c r="I56" s="8">
        <f>(0.04*I41)+(0.96*I42)</f>
        <v>1324.68</v>
      </c>
      <c r="J56" s="8">
        <f>(0.04*J41)+(0.96*J42)</f>
        <v>29633.6</v>
      </c>
      <c r="K56" s="8">
        <f>((0.04*K41)+(0.96*K42))*25.4</f>
        <v>2254.7071999999994</v>
      </c>
      <c r="L56" s="3">
        <f>((0.04*L41)+(0.96*L42))*0.472</f>
        <v>22.229311999999997</v>
      </c>
      <c r="M56" s="8">
        <f>(0.04*M41)+(0.96*M42)</f>
        <v>490.8</v>
      </c>
      <c r="O56" s="10">
        <v>19</v>
      </c>
      <c r="P56" s="8">
        <f>K55</f>
        <v>2056.5364</v>
      </c>
      <c r="Q56" s="58">
        <f>L55</f>
        <v>29.949343999999993</v>
      </c>
      <c r="R56" s="33"/>
      <c r="S56" s="33"/>
      <c r="T56" s="33"/>
      <c r="U56" s="33"/>
      <c r="V56" s="33"/>
      <c r="W56" s="33"/>
      <c r="X56" s="33"/>
    </row>
    <row r="57" spans="1:24" ht="12.75">
      <c r="A57" s="29" t="s">
        <v>19</v>
      </c>
      <c r="G57" s="3">
        <v>13</v>
      </c>
      <c r="H57" s="3">
        <f>(0.1*H42)+(0.9*H43)</f>
        <v>10.578000000000001</v>
      </c>
      <c r="I57" s="8">
        <f>(0.1*I42)+(0.9*I43)</f>
        <v>1222.8</v>
      </c>
      <c r="J57" s="8">
        <f>(0.1*J42)+(0.9*J43)</f>
        <v>30751</v>
      </c>
      <c r="K57" s="8">
        <f>((0.1*K42)+(0.9*K43))*25.4</f>
        <v>2427.732</v>
      </c>
      <c r="L57" s="3">
        <f>((0.1*L42)+(0.9*L43))*0.472</f>
        <v>15.273919999999999</v>
      </c>
      <c r="M57" s="8">
        <f>(0.1*M42)+(0.9*M43)</f>
        <v>361.8</v>
      </c>
      <c r="O57" s="10">
        <v>23</v>
      </c>
      <c r="P57" s="8">
        <f>K54</f>
        <v>1751.33</v>
      </c>
      <c r="Q57" s="58">
        <f>L54</f>
        <v>40.674600000000005</v>
      </c>
      <c r="R57" s="33"/>
      <c r="S57" s="33"/>
      <c r="T57" s="33"/>
      <c r="U57" s="33"/>
      <c r="V57" s="33"/>
      <c r="W57" s="33"/>
      <c r="X57" s="33"/>
    </row>
    <row r="58" spans="1:24" ht="12.75">
      <c r="A58" s="29" t="s">
        <v>15</v>
      </c>
      <c r="G58" s="3">
        <v>10</v>
      </c>
      <c r="H58" s="3">
        <f>(0.15*H43)+(0.85*H44)</f>
        <v>9.808499999999999</v>
      </c>
      <c r="I58" s="8">
        <f>(0.15*I43)+(0.85*I44)</f>
        <v>1137.2</v>
      </c>
      <c r="J58" s="8">
        <f>(0.15*J43)+(0.85*J44)</f>
        <v>31873</v>
      </c>
      <c r="K58" s="8">
        <f>((0.15*K43)+(0.85*K44))*25.4</f>
        <v>2601.4679999999994</v>
      </c>
      <c r="L58" s="3">
        <f>((0.15*L43)+(0.85*L44))*0.472</f>
        <v>9.402239999999999</v>
      </c>
      <c r="M58" s="8">
        <f>(0.15*M43)+(0.85*M44)</f>
        <v>238.35</v>
      </c>
      <c r="O58" s="10">
        <v>30</v>
      </c>
      <c r="P58" s="8">
        <f>K53</f>
        <v>1208.278</v>
      </c>
      <c r="Q58" s="58">
        <f>L53</f>
        <v>57.27956</v>
      </c>
      <c r="R58" s="33"/>
      <c r="S58" s="33"/>
      <c r="T58" s="33"/>
      <c r="U58" s="33"/>
      <c r="V58" s="33"/>
      <c r="W58" s="33"/>
      <c r="X58" s="33"/>
    </row>
    <row r="59" spans="1:24" ht="12.75">
      <c r="A59" s="29" t="s">
        <v>17</v>
      </c>
      <c r="G59" s="3">
        <v>6.5</v>
      </c>
      <c r="H59" s="3">
        <f>(0.05*H44)+(0.95*H45)</f>
        <v>9.0345</v>
      </c>
      <c r="I59" s="8">
        <f>(0.05*I44)+(0.95*I45)</f>
        <v>1050.85</v>
      </c>
      <c r="J59" s="8">
        <f>(0.05*J44)+(0.95*J45)</f>
        <v>33190</v>
      </c>
      <c r="K59" s="8">
        <f>((0.05*K44)+(0.95*K45))*25.4</f>
        <v>2764.028</v>
      </c>
      <c r="L59" s="3">
        <f>((0.05*L44)+(0.95*L45))*0.472</f>
        <v>4.236199999999999</v>
      </c>
      <c r="M59" s="8">
        <f>(0.05*M44)+(0.95*M45)</f>
        <v>114.5</v>
      </c>
      <c r="O59" s="10">
        <v>40</v>
      </c>
      <c r="P59" s="8">
        <f>K52</f>
        <v>592.8359999999999</v>
      </c>
      <c r="Q59" s="58">
        <f>L52</f>
        <v>70.80943999999998</v>
      </c>
      <c r="R59" s="33"/>
      <c r="S59" s="33"/>
      <c r="T59" s="33"/>
      <c r="U59" s="33"/>
      <c r="V59" s="33"/>
      <c r="W59" s="33"/>
      <c r="X59" s="33"/>
    </row>
    <row r="60" spans="1:24" ht="12.75">
      <c r="A60" s="4" t="s">
        <v>15</v>
      </c>
      <c r="G60" s="3">
        <v>0</v>
      </c>
      <c r="H60" s="3">
        <f>H46</f>
        <v>8.45</v>
      </c>
      <c r="I60" s="8">
        <f>I46</f>
        <v>968</v>
      </c>
      <c r="J60" s="8">
        <f>J46</f>
        <v>3420</v>
      </c>
      <c r="K60" s="8">
        <f>K46*25.4</f>
        <v>2794</v>
      </c>
      <c r="L60" s="3">
        <f>L46</f>
        <v>0</v>
      </c>
      <c r="M60" s="8">
        <f>M46</f>
        <v>0</v>
      </c>
      <c r="O60" s="10">
        <v>48</v>
      </c>
      <c r="P60" s="8">
        <f>K51</f>
        <v>328.98080000000004</v>
      </c>
      <c r="Q60" s="58">
        <f>L51</f>
        <v>76.74342399999999</v>
      </c>
      <c r="R60" s="33"/>
      <c r="S60" s="33"/>
      <c r="T60" s="33"/>
      <c r="U60" s="33"/>
      <c r="V60" s="33"/>
      <c r="W60" s="33"/>
      <c r="X60" s="33"/>
    </row>
    <row r="61" spans="15:24" ht="12.75">
      <c r="O61" s="16"/>
      <c r="P61" s="17"/>
      <c r="Q61" s="17"/>
      <c r="R61" s="33"/>
      <c r="S61" s="33"/>
      <c r="T61" s="33"/>
      <c r="U61" s="33"/>
      <c r="V61" s="33"/>
      <c r="W61" s="33"/>
      <c r="X61" s="33"/>
    </row>
    <row r="62" spans="7:24" ht="12.75">
      <c r="G62" s="25" t="s">
        <v>27</v>
      </c>
      <c r="O62" s="16"/>
      <c r="P62" s="17"/>
      <c r="Q62" s="17"/>
      <c r="R62" s="33"/>
      <c r="S62" s="33"/>
      <c r="T62" s="33"/>
      <c r="U62" s="33"/>
      <c r="V62" s="33"/>
      <c r="W62" s="33"/>
      <c r="X62" s="33"/>
    </row>
    <row r="63" spans="15:24" ht="12.75">
      <c r="O63" s="16"/>
      <c r="P63" s="17"/>
      <c r="Q63" s="17"/>
      <c r="R63" s="33"/>
      <c r="S63" s="33"/>
      <c r="T63" s="33"/>
      <c r="U63" s="33"/>
      <c r="V63" s="33"/>
      <c r="W63" s="33"/>
      <c r="X63" s="33"/>
    </row>
    <row r="64" spans="2:24" ht="12.75">
      <c r="B64" s="44"/>
      <c r="O64" s="16"/>
      <c r="P64" s="17"/>
      <c r="Q64" s="17"/>
      <c r="R64" s="33"/>
      <c r="S64" s="33"/>
      <c r="T64" s="33"/>
      <c r="U64" s="33"/>
      <c r="V64" s="33"/>
      <c r="W64" s="33"/>
      <c r="X64" s="33"/>
    </row>
    <row r="65" spans="1:24" ht="12.75">
      <c r="A65" s="43" t="s">
        <v>28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O65" s="14"/>
      <c r="P65" s="15"/>
      <c r="Q65" s="15"/>
      <c r="R65" s="33"/>
      <c r="S65" s="33"/>
      <c r="T65" s="33"/>
      <c r="U65" s="33"/>
      <c r="V65" s="33"/>
      <c r="W65" s="33"/>
      <c r="X65" s="33"/>
    </row>
    <row r="66" spans="15:24" ht="12.75">
      <c r="O66" s="14"/>
      <c r="P66" s="15"/>
      <c r="Q66" s="15"/>
      <c r="R66" s="33"/>
      <c r="S66" s="33"/>
      <c r="T66" s="33"/>
      <c r="U66" s="33"/>
      <c r="V66" s="33"/>
      <c r="W66" s="33"/>
      <c r="X66" s="33"/>
    </row>
    <row r="67" spans="1:24" ht="12.75">
      <c r="A67" s="26" t="s">
        <v>29</v>
      </c>
      <c r="B67" s="47">
        <v>120</v>
      </c>
      <c r="C67" s="26" t="s">
        <v>30</v>
      </c>
      <c r="D67" s="27"/>
      <c r="E67" s="48" t="s">
        <v>51</v>
      </c>
      <c r="F67" s="26" t="s">
        <v>31</v>
      </c>
      <c r="G67" s="47" t="s">
        <v>32</v>
      </c>
      <c r="H67" s="28" t="s">
        <v>33</v>
      </c>
      <c r="I67" s="27"/>
      <c r="J67" s="48" t="s">
        <v>50</v>
      </c>
      <c r="K67" s="26" t="s">
        <v>34</v>
      </c>
      <c r="L67" s="27"/>
      <c r="M67" s="49">
        <v>1750</v>
      </c>
      <c r="O67" s="14"/>
      <c r="P67" s="15"/>
      <c r="Q67" s="15"/>
      <c r="R67" s="33"/>
      <c r="S67" s="33"/>
      <c r="T67" s="33"/>
      <c r="U67" s="33"/>
      <c r="V67" s="33"/>
      <c r="W67" s="33"/>
      <c r="X67" s="33"/>
    </row>
    <row r="68" spans="18:24" ht="12.75">
      <c r="R68" s="33"/>
      <c r="S68" s="33"/>
      <c r="T68" s="33"/>
      <c r="U68" s="33"/>
      <c r="V68" s="33"/>
      <c r="W68" s="33"/>
      <c r="X68" s="33"/>
    </row>
    <row r="69" spans="18:24" ht="12.75">
      <c r="R69" s="33"/>
      <c r="S69" s="33"/>
      <c r="T69" s="33"/>
      <c r="U69" s="33"/>
      <c r="V69" s="33"/>
      <c r="W69" s="33"/>
      <c r="X69" s="33"/>
    </row>
    <row r="70" spans="1:24" s="22" customFormat="1" ht="15.75">
      <c r="A70" s="22" t="s">
        <v>35</v>
      </c>
      <c r="L70" s="50" t="s">
        <v>47</v>
      </c>
      <c r="M70" s="50"/>
      <c r="R70" s="63"/>
      <c r="S70" s="63"/>
      <c r="T70" s="63"/>
      <c r="U70" s="63"/>
      <c r="V70" s="63"/>
      <c r="W70" s="63"/>
      <c r="X70" s="63"/>
    </row>
    <row r="71" spans="1:13" ht="12.75">
      <c r="A71" s="36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37"/>
    </row>
    <row r="72" spans="1:13" ht="12.75">
      <c r="A72" s="40" t="s">
        <v>36</v>
      </c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9"/>
    </row>
    <row r="73" spans="1:13" ht="12.75">
      <c r="A73" s="38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9"/>
    </row>
    <row r="74" spans="1:13" ht="12.75">
      <c r="A74" s="38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9"/>
    </row>
    <row r="75" spans="1:13" ht="12.75">
      <c r="A75" s="38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9"/>
    </row>
    <row r="76" spans="1:13" ht="12.75">
      <c r="A76" s="38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9"/>
    </row>
    <row r="77" spans="1:13" ht="12.75">
      <c r="A77" s="38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9"/>
    </row>
    <row r="78" spans="1:13" ht="12.75">
      <c r="A78" s="38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9"/>
    </row>
    <row r="79" spans="1:13" ht="12.75">
      <c r="A79" s="38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9"/>
    </row>
    <row r="80" spans="1:13" ht="12.75">
      <c r="A80" s="38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9"/>
    </row>
    <row r="81" spans="1:13" ht="12.75">
      <c r="A81" s="38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9"/>
    </row>
    <row r="82" spans="1:13" ht="12.75">
      <c r="A82" s="38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9"/>
    </row>
    <row r="83" spans="1:13" ht="12.75">
      <c r="A83" s="38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9"/>
    </row>
    <row r="84" spans="1:13" ht="12.75">
      <c r="A84" s="38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9"/>
    </row>
    <row r="85" spans="1:13" ht="12.75">
      <c r="A85" s="38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9"/>
    </row>
    <row r="86" spans="1:13" ht="12.75">
      <c r="A86" s="38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9"/>
    </row>
    <row r="87" spans="1:13" ht="12.75">
      <c r="A87" s="38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9"/>
    </row>
    <row r="88" spans="1:13" ht="12.75">
      <c r="A88" s="38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9"/>
    </row>
    <row r="89" spans="1:13" ht="12.75">
      <c r="A89" s="38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9"/>
    </row>
    <row r="90" spans="1:13" ht="12.75">
      <c r="A90" s="38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9"/>
    </row>
    <row r="91" spans="1:13" ht="12.75">
      <c r="A91" s="38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9"/>
    </row>
    <row r="92" spans="1:13" ht="12.75">
      <c r="A92" s="38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9"/>
    </row>
    <row r="93" spans="1:13" ht="12.75">
      <c r="A93" s="38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9"/>
    </row>
    <row r="94" spans="1:13" ht="12.75">
      <c r="A94" s="38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9"/>
    </row>
    <row r="95" spans="1:13" ht="12.75">
      <c r="A95" s="38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9"/>
    </row>
    <row r="96" spans="1:13" ht="12.75">
      <c r="A96" s="38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9"/>
    </row>
    <row r="97" spans="1:13" ht="12.75">
      <c r="A97" s="38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9"/>
    </row>
    <row r="98" spans="1:13" ht="12.75">
      <c r="A98" s="38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9"/>
    </row>
    <row r="99" spans="1:13" ht="12.75">
      <c r="A99" s="38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9"/>
    </row>
    <row r="100" spans="1:13" ht="12.75">
      <c r="A100" s="38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9"/>
    </row>
    <row r="101" spans="1:13" ht="12.75">
      <c r="A101" s="38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9"/>
    </row>
    <row r="102" spans="1:13" ht="12.75">
      <c r="A102" s="38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9"/>
    </row>
    <row r="103" spans="1:13" ht="12.75">
      <c r="A103" s="38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9"/>
    </row>
    <row r="104" spans="1:13" ht="12.75">
      <c r="A104" s="38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9"/>
    </row>
    <row r="105" spans="1:13" ht="12.75">
      <c r="A105" s="38"/>
      <c r="B105" s="33"/>
      <c r="C105" s="33"/>
      <c r="L105" s="33"/>
      <c r="M105" s="39"/>
    </row>
    <row r="106" spans="1:13" ht="12.75">
      <c r="A106" s="38"/>
      <c r="B106" s="33"/>
      <c r="C106" s="33"/>
      <c r="L106" s="33"/>
      <c r="M106" s="39"/>
    </row>
    <row r="107" spans="1:13" ht="12.75">
      <c r="A107" s="38"/>
      <c r="B107" s="33"/>
      <c r="C107" s="33"/>
      <c r="L107" s="33"/>
      <c r="M107" s="39"/>
    </row>
    <row r="108" spans="1:13" ht="12.75">
      <c r="A108" s="38"/>
      <c r="B108" s="33"/>
      <c r="C108" s="33"/>
      <c r="L108" s="33"/>
      <c r="M108" s="39"/>
    </row>
    <row r="109" spans="1:13" ht="13.5" customHeight="1">
      <c r="A109" s="38"/>
      <c r="B109" s="33"/>
      <c r="C109" s="33"/>
      <c r="L109" s="33"/>
      <c r="M109" s="39"/>
    </row>
    <row r="110" spans="1:13" ht="12" customHeight="1">
      <c r="A110" s="38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9"/>
    </row>
    <row r="111" spans="1:13" ht="12.75">
      <c r="A111" s="38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9"/>
    </row>
    <row r="112" spans="1:3" ht="12.75">
      <c r="A112" s="4" t="s">
        <v>37</v>
      </c>
      <c r="C112" s="42" t="s">
        <v>38</v>
      </c>
    </row>
    <row r="113" spans="1:13" s="32" customFormat="1" ht="13.5" thickBo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ht="13.5" thickTop="1"/>
    <row r="115" spans="1:3" ht="15.75">
      <c r="A115" s="7" t="s">
        <v>39</v>
      </c>
      <c r="C115" s="41" t="s">
        <v>40</v>
      </c>
    </row>
    <row r="116" spans="1:13" s="4" customFormat="1" ht="12.75">
      <c r="A116" s="41" t="s">
        <v>41</v>
      </c>
      <c r="B116"/>
      <c r="C116"/>
      <c r="D116"/>
      <c r="E116"/>
      <c r="F116"/>
      <c r="G116"/>
      <c r="H116"/>
      <c r="I116"/>
      <c r="J116"/>
      <c r="K116"/>
      <c r="L116"/>
      <c r="M116"/>
    </row>
    <row r="117" spans="1:23" ht="12.75">
      <c r="A117" s="41" t="s">
        <v>42</v>
      </c>
      <c r="N117" s="33"/>
      <c r="O117" s="33"/>
      <c r="P117" s="33"/>
      <c r="Q117" s="33"/>
      <c r="R117" s="33"/>
      <c r="S117" s="33"/>
      <c r="T117" s="33"/>
      <c r="U117" s="33"/>
      <c r="V117" s="33"/>
      <c r="W117" s="33"/>
    </row>
    <row r="118" spans="1:23" ht="12.75">
      <c r="A118" s="41" t="s">
        <v>43</v>
      </c>
      <c r="N118" s="33"/>
      <c r="O118" s="33"/>
      <c r="P118" s="33"/>
      <c r="Q118" s="33"/>
      <c r="R118" s="33"/>
      <c r="S118" s="33"/>
      <c r="T118" s="33"/>
      <c r="U118" s="33"/>
      <c r="V118" s="33"/>
      <c r="W118" s="33"/>
    </row>
    <row r="119" spans="1:23" ht="12.75">
      <c r="A119" s="41" t="s">
        <v>44</v>
      </c>
      <c r="N119" s="33"/>
      <c r="O119" s="33"/>
      <c r="P119" s="33"/>
      <c r="Q119" s="33"/>
      <c r="R119" s="33"/>
      <c r="S119" s="33"/>
      <c r="T119" s="33"/>
      <c r="U119" s="33"/>
      <c r="V119" s="33"/>
      <c r="W119" s="33"/>
    </row>
    <row r="120" spans="1:23" ht="12.75">
      <c r="A120" s="41" t="s">
        <v>45</v>
      </c>
      <c r="N120" s="33"/>
      <c r="O120" s="33"/>
      <c r="P120" s="33"/>
      <c r="Q120" s="33"/>
      <c r="R120" s="33"/>
      <c r="S120" s="33"/>
      <c r="T120" s="33"/>
      <c r="U120" s="33"/>
      <c r="V120" s="33"/>
      <c r="W120" s="33"/>
    </row>
    <row r="121" spans="1:23" ht="12.75">
      <c r="A121" s="5"/>
      <c r="N121" s="33"/>
      <c r="O121" s="33"/>
      <c r="P121" s="33"/>
      <c r="Q121" s="33"/>
      <c r="R121" s="33"/>
      <c r="S121" s="33"/>
      <c r="T121" s="33"/>
      <c r="U121" s="33"/>
      <c r="V121" s="33"/>
      <c r="W121" s="33"/>
    </row>
    <row r="122" spans="14:23" ht="12.75">
      <c r="N122" s="33"/>
      <c r="O122" s="33"/>
      <c r="P122" s="33"/>
      <c r="Q122" s="33"/>
      <c r="R122" s="33"/>
      <c r="S122" s="33"/>
      <c r="T122" s="33"/>
      <c r="U122" s="33"/>
      <c r="V122" s="33"/>
      <c r="W122" s="33"/>
    </row>
    <row r="123" spans="1:13" ht="12.7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</row>
    <row r="126" spans="1:13" ht="12.75">
      <c r="A126" s="35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ht="12.75">
      <c r="B127" s="34"/>
      <c r="C127" s="33"/>
      <c r="D127" s="33"/>
      <c r="F127" s="34"/>
      <c r="G127" s="33"/>
      <c r="H127" s="33"/>
      <c r="I127" s="33"/>
      <c r="J127" s="34"/>
      <c r="K127" s="33"/>
      <c r="L127" s="33"/>
      <c r="M127" s="33"/>
    </row>
    <row r="128" spans="2:13" ht="12.75">
      <c r="B128" s="33"/>
      <c r="C128" s="33"/>
      <c r="D128" s="33"/>
      <c r="F128" s="33"/>
      <c r="G128" s="33"/>
      <c r="H128" s="33"/>
      <c r="I128" s="33"/>
      <c r="J128" s="33"/>
      <c r="K128" s="33"/>
      <c r="L128" s="33"/>
      <c r="M128" s="33"/>
    </row>
    <row r="129" spans="2:13" ht="12.75">
      <c r="B129" s="33"/>
      <c r="C129" s="33"/>
      <c r="D129" s="33"/>
      <c r="F129" s="33"/>
      <c r="G129" s="33"/>
      <c r="H129" s="33"/>
      <c r="I129" s="33"/>
      <c r="J129" s="33"/>
      <c r="K129" s="33"/>
      <c r="L129" s="33"/>
      <c r="M129" s="33"/>
    </row>
    <row r="130" spans="1:13" ht="12.75">
      <c r="A130" s="51" t="s">
        <v>48</v>
      </c>
      <c r="B130" s="52"/>
      <c r="C130" s="52"/>
      <c r="D130" s="52"/>
      <c r="E130" s="51"/>
      <c r="F130" s="52"/>
      <c r="G130" s="52"/>
      <c r="H130" s="52"/>
      <c r="I130" s="52"/>
      <c r="J130" s="52"/>
      <c r="K130" s="52"/>
      <c r="L130" s="52"/>
      <c r="M130" s="52"/>
    </row>
  </sheetData>
  <sheetProtection/>
  <mergeCells count="1">
    <mergeCell ref="S46:S47"/>
  </mergeCells>
  <printOptions horizontalCentered="1"/>
  <pageMargins left="0.5" right="0.5" top="0.25" bottom="0.25" header="0.5" footer="0.5"/>
  <pageSetup horizontalDpi="600" verticalDpi="600" orientation="portrait" scale="85" r:id="rId2"/>
  <rowBreaks count="1" manualBreakCount="1">
    <brk id="67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A. Beaujon, III</dc:creator>
  <cp:keywords/>
  <dc:description/>
  <cp:lastModifiedBy>Ward</cp:lastModifiedBy>
  <cp:lastPrinted>2008-07-03T18:18:44Z</cp:lastPrinted>
  <dcterms:created xsi:type="dcterms:W3CDTF">1998-01-20T19:22:38Z</dcterms:created>
  <dcterms:modified xsi:type="dcterms:W3CDTF">2008-11-13T01:15:47Z</dcterms:modified>
  <cp:category/>
  <cp:version/>
  <cp:contentType/>
  <cp:contentStatus/>
</cp:coreProperties>
</file>